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625" windowHeight="5715" activeTab="0"/>
  </bookViews>
  <sheets>
    <sheet name="CDKT, KQKD" sheetId="1" r:id="rId1"/>
    <sheet name="Luu chuyen TT" sheetId="2" r:id="rId2"/>
    <sheet name="Thuyet minh" sheetId="3" r:id="rId3"/>
  </sheets>
  <definedNames/>
  <calcPr fullCalcOnLoad="1"/>
</workbook>
</file>

<file path=xl/comments3.xml><?xml version="1.0" encoding="utf-8"?>
<comments xmlns="http://schemas.openxmlformats.org/spreadsheetml/2006/main">
  <authors>
    <author>Que</author>
  </authors>
  <commentList>
    <comment ref="A62" authorId="0">
      <text>
        <r>
          <rPr>
            <b/>
            <sz val="8"/>
            <rFont val="Tahoma"/>
            <family val="0"/>
          </rPr>
          <t>Que: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<sst xmlns="http://schemas.openxmlformats.org/spreadsheetml/2006/main" count="806" uniqueCount="469">
  <si>
    <t xml:space="preserve">1. TiÒn thu tõ ph¸t hµnh cæ phiÕu, nhËn vèn </t>
  </si>
  <si>
    <t>gãp cña chñ së h÷u</t>
  </si>
  <si>
    <t>ThuyÕt</t>
  </si>
  <si>
    <t>minh</t>
  </si>
  <si>
    <t xml:space="preserve">2. TiÒn thu tõ thanh lý, nh­îng b¸n TSC§ vµ </t>
  </si>
  <si>
    <t>c¸c tµi s¶n dµi h¹n kh¸c</t>
  </si>
  <si>
    <t>1. TiÒn chi ®Ó mua s¾m, x©y dùng TSC§ vµ tµi</t>
  </si>
  <si>
    <t xml:space="preserve"> s¶n dµi h¹n kh¸c</t>
  </si>
  <si>
    <t xml:space="preserve">3. TiÒn chi cho vay, mua c¸c c«ng cô nî cña </t>
  </si>
  <si>
    <t>®¬n vÞ kh¸c</t>
  </si>
  <si>
    <t>(Theo ph­¬ng ph¸p trùc tiÕp)</t>
  </si>
  <si>
    <r>
      <t>¶</t>
    </r>
    <r>
      <rPr>
        <sz val="13"/>
        <rFont val=".VnTime"/>
        <family val="2"/>
      </rPr>
      <t>nh h­ëng cña thay ®æi tû gi¸ hèi ®o¸i quy ®æi</t>
    </r>
  </si>
  <si>
    <r>
      <t xml:space="preserve">             §¬n vÞ tÝnh: </t>
    </r>
    <r>
      <rPr>
        <b/>
        <i/>
        <sz val="14"/>
        <rFont val=".VnTime"/>
        <family val="2"/>
      </rPr>
      <t>§ång</t>
    </r>
  </si>
  <si>
    <t xml:space="preserve">ChØ tiªu </t>
  </si>
  <si>
    <t xml:space="preserve">      - §Çu t­ dµi h¹n kh¸c</t>
  </si>
  <si>
    <t>14. Chi phÝ tr¶ tr­íc dµi h¹n</t>
  </si>
  <si>
    <r>
      <t xml:space="preserve">                           + Chi phÝ kh¸c: </t>
    </r>
    <r>
      <rPr>
        <i/>
        <sz val="13"/>
        <rFont val=".VnTime"/>
        <family val="2"/>
      </rPr>
      <t>Lµ nh÷ng chi phÝ kh¸c h×nh thµnh mét phÇn nguyªn gi¸ cña TSC§ h÷u h×nh hoÆc v« h×nh tho¶ m·n ®Þnh nghÜa vµ tiªu chuÈn ghi nhËn TSC§ h÷u h×nh hoÆc v« h×nh.</t>
    </r>
  </si>
  <si>
    <r>
      <t xml:space="preserve">            - Ph­¬ng ph¸p ph©n bæ chi phÝ tr¶ tr­íc: </t>
    </r>
    <r>
      <rPr>
        <i/>
        <sz val="13"/>
        <rFont val=".VnTime"/>
        <family val="2"/>
      </rPr>
      <t>Ph©n bæ mét lÇn hoÆc nhiÒu lÇn.</t>
    </r>
  </si>
  <si>
    <r>
      <t xml:space="preserve">            - Ph­¬ng ph¸p ph©n bæ lîi thÕ th­¬ng m¹i: </t>
    </r>
    <r>
      <rPr>
        <i/>
        <sz val="13"/>
        <rFont val=".VnTime"/>
        <family val="2"/>
      </rPr>
      <t>Ph©n bæ mét lÇn hoÆc nhiÒu lÇn.</t>
    </r>
  </si>
  <si>
    <r>
      <t xml:space="preserve">            - C¸c kho¶n ®Çu t­ vµo c«ng ty con, c«ng ty liªn kÕt, vèn gãp vµo c¬ së kinh doanh ®ång kiÓm so¸t: </t>
    </r>
    <r>
      <rPr>
        <i/>
        <sz val="13"/>
        <rFont val=".VnTime"/>
        <family val="2"/>
      </rPr>
      <t>®­îc</t>
    </r>
    <r>
      <rPr>
        <sz val="13"/>
        <rFont val=".VnTime"/>
        <family val="2"/>
      </rPr>
      <t xml:space="preserve"> g</t>
    </r>
    <r>
      <rPr>
        <i/>
        <sz val="13"/>
        <rFont val=".VnTime"/>
        <family val="2"/>
      </rPr>
      <t>hi nhËn ban ®Çu theo gi¸ gèc. Sau ngµy ®Çu t­, nhµ ®Çu t­ ®­îc ghi nhËn cæ tøc, lîi nhuËn ®­îc chia vµo doanh thu ho¹t ®éng tµi chÝnh theo nguyªn t¾c dån tÝch.C¸c kho¶n kh¸c tõ c«ng ty con, c«ng ty liªn kÕt mµ nhµ ®Çu t­ nhËn ®­îc ngoµi cæ tøc vµ lîi nhuËn ®­îc chia ®­îc coi lµ phÇn thu håi c¸c kho¶n ®Çu t­ vµ ghi gi¶m gi¸ gèc kho¶n ®Çu t­.</t>
    </r>
  </si>
  <si>
    <t xml:space="preserve">            - C¸c kho¶n ®Çu t­ chøng kho¸n ng¾n h¹n;</t>
  </si>
  <si>
    <t xml:space="preserve">            - C¸c kho¶n ®Çu t­ ng¾n h¹n, dµi h¹n kh¸c;</t>
  </si>
  <si>
    <t xml:space="preserve">            - Ph­¬ng ph¸p lËp dù phßng gi¶m gi¸ ®Çu t­ ng¾n h¹n, dµi h¹n.</t>
  </si>
  <si>
    <t xml:space="preserve">            + Doanh thu thuÇn trao ®æi hµng ho¸, DV</t>
  </si>
  <si>
    <t xml:space="preserve">                  Ng« Quang Quý</t>
  </si>
  <si>
    <t xml:space="preserve">           Ng« Quang Quý</t>
  </si>
  <si>
    <r>
      <t xml:space="preserve">4. Nguyªn t¾c ghi nhËn vµ khÊu hao bÊt ®éng s¶n ®Çu t­: </t>
    </r>
    <r>
      <rPr>
        <i/>
        <sz val="13"/>
        <rFont val=".VnTime"/>
        <family val="2"/>
      </rPr>
      <t>C«ng ty kh«ng cã bÊt ®éng s¶n ®Çu t­</t>
    </r>
  </si>
  <si>
    <t>6. Nguyªn t¾c ghi nhËn vµ vèn ho¸ c¸c kho¶n chi phÝ ®i vay:</t>
  </si>
  <si>
    <r>
      <t xml:space="preserve">            - Nguyªn t¾c ghi nhËn chi phÝ ®i vay:</t>
    </r>
    <r>
      <rPr>
        <i/>
        <sz val="13"/>
        <rFont val=".VnTime"/>
        <family val="2"/>
      </rPr>
      <t xml:space="preserve"> Chi phÝ ®i vay liªn quan trùc tiÕp ®Õn viÖc ®Çu t­ x©y dùng hoÆc s¶n xuÊt tµi s¶n dë dang ®­îc tÝnh vµo gi¸ trÞ tµi s¶n ®ã (®­îc vèn ho¸) khi cã ®ñ ®iÒu kiÖn quy ®Þnh trong chuÈn mùc kÕ to¸n sè 16. Chi phÝ ®i vay liªn quan trùc tiÕp ®Õn viÖc ®Çu t­ x©y dùng hoÆc s¶n xuÊt tµi s¶n dë dang ®­îc tÝnh vµo gi¸ trÞ tµi s¶n ®ã. C¸c chi phÝ ®i vay ®­îc vèn ho¸ khi doanh nghiÖp ch¾c ch¾n thu ®­îc lîi Ých kinh tÕ trong t­¬ng lai do sö dông tµi s¶n ®ã vµ chi phÝ ®i vay cã thÓ x¸c ®Þnh ®­îc mét c¸ch ®¸ng tin cËy. Chi phÝ ®i vay ®­îc vèn ho¸ trong kú kh«ng ®­îc v­ît qu¸ tæng chi phÝ ®i vay ph¸t sinh trong kú ®ã.</t>
    </r>
  </si>
  <si>
    <t>T¹i ngµy 31/12/2006</t>
  </si>
  <si>
    <t>Ngµy 23 th¸ng 03 n¨m 2007</t>
  </si>
  <si>
    <t>§iÒu chØnh sau kiÓm to¸n</t>
  </si>
  <si>
    <t>1. Nguyªn t¾c ghi nhËn c¸c kho¶n tiÒn vµ c¸c kho¶n t­¬ng ®­¬ng tiÒn:</t>
  </si>
  <si>
    <t>II- Kú kÕ to¸n, ®¬n vÞ tiÒn tÖ sö dông trong kÕ to¸n</t>
  </si>
  <si>
    <t>III- ChuÈn mùc kÕ to¸n vµ ChÕ ®é kÕ to¸n ¸p dông</t>
  </si>
  <si>
    <t>IV- C¸c chÝnh s¸ch kÕ to¸n ¸p dông:</t>
  </si>
  <si>
    <t>2. Nguyªn t¾c ghi nhËn hµng tån kho:</t>
  </si>
  <si>
    <t xml:space="preserve">      - L·i ®Çu t­ tr¸i phiÕu, kú phiÕu, tÝn phiÕu</t>
  </si>
  <si>
    <t xml:space="preserve">      - Cæ tøc, lîi nhuËn ®­îc chia</t>
  </si>
  <si>
    <t xml:space="preserve">      - L·i b¸n ngo¹i tÖ</t>
  </si>
  <si>
    <t>STT</t>
  </si>
  <si>
    <t>Kú b¸o c¸o</t>
  </si>
  <si>
    <t>Doanh thu b¸n hµng vµ C/cÊp dÞch vô</t>
  </si>
  <si>
    <t>C¸c kho¶n gi¶m trõ doanh thu</t>
  </si>
  <si>
    <t xml:space="preserve">Doanh thu thuÇn vÒ b¸n hµng vµ cung cÊpdÞch vô </t>
  </si>
  <si>
    <t xml:space="preserve">Gi¸ vèn hµng b¸n </t>
  </si>
  <si>
    <t>Lîi nguËn gép vÒ BH vµ c/c DV</t>
  </si>
  <si>
    <t>Doanh thu ho¹t ®éng tµi chÝnh</t>
  </si>
  <si>
    <t>Chi phÝ tµi chÝnh</t>
  </si>
  <si>
    <t>Chi phÝ b¸n hµng</t>
  </si>
  <si>
    <t xml:space="preserve">Chi phÝ qu¶n lý doanh nghiÖp </t>
  </si>
  <si>
    <t xml:space="preserve">Lîi nhuËn thuÇn tõ ho¹t ®éng kinh doanh </t>
  </si>
  <si>
    <t>Thu nhËp kh¸c</t>
  </si>
  <si>
    <t>Chi phÝ kh¸c</t>
  </si>
  <si>
    <t>Lîi nhuËn kh¸c</t>
  </si>
  <si>
    <t>Tæng lîi nhuËn tr­íc thuÕ</t>
  </si>
  <si>
    <t>ThuÕ thu nhËp doanh nghiÖp</t>
  </si>
  <si>
    <t>Lîi nhuËn sau thuÕ TNDN</t>
  </si>
  <si>
    <t>L·i c¬ b¶n trªn cæ phiÕu</t>
  </si>
  <si>
    <t>Cæ tøc trªn mçi cæ phiÕu</t>
  </si>
  <si>
    <t xml:space="preserve">Ban hµnh theo TT sè 38/2007/TT-BTC </t>
  </si>
  <si>
    <t xml:space="preserve">      ngµy 18/04/2007 cña Bé tr­ëng BTC</t>
  </si>
  <si>
    <t xml:space="preserve">                  MÉu CBTT-03</t>
  </si>
  <si>
    <t xml:space="preserve">               tæng  gi¸m ®èc</t>
  </si>
  <si>
    <t>I</t>
  </si>
  <si>
    <t>Tµi s¶n ng¾n h¹n</t>
  </si>
  <si>
    <t>TiÒn vµ c¸c kho¶n t­¬ng ®­¬ng tiÒn</t>
  </si>
  <si>
    <t xml:space="preserve">C¸c kho¶n ®Çu t­ tµi chÝnh ng¾n h¹n </t>
  </si>
  <si>
    <t>C¸c kho¶n ph¶i thu ng¾n h¹n</t>
  </si>
  <si>
    <t xml:space="preserve">Hµng tån kho </t>
  </si>
  <si>
    <t xml:space="preserve">Tµi s¶n ng¾n h¹n kh¸c </t>
  </si>
  <si>
    <t>II</t>
  </si>
  <si>
    <t>Tµi s¶n dµi h¹n</t>
  </si>
  <si>
    <t>C¸c kho¶n ph¶i thu dµi h¹n</t>
  </si>
  <si>
    <t>Tµi s¶n cè ®Þnh</t>
  </si>
  <si>
    <t xml:space="preserve">     - Tµi s¶n cè ®Þnh h÷u h×nh  </t>
  </si>
  <si>
    <t xml:space="preserve">     - Tµi s¶n cè ®Þnh v« h×nh  </t>
  </si>
  <si>
    <t xml:space="preserve">    - Tµi s¶n cè ®Þnh thuª tµi chÝnh</t>
  </si>
  <si>
    <t xml:space="preserve">    - Chi phÝ x©y dùng c¬ b¶n dë dang</t>
  </si>
  <si>
    <t>BÊt ®éng s¶n ®Çu t­</t>
  </si>
  <si>
    <t>C¸c kho¶n ®Çu t­ tµi chÝnh dµi h¹n</t>
  </si>
  <si>
    <t>Tµi s¶n dµi h¹n kh¸c</t>
  </si>
  <si>
    <t>III</t>
  </si>
  <si>
    <t>Tæng céng tµi s¶n</t>
  </si>
  <si>
    <t>IV</t>
  </si>
  <si>
    <t>Nî ph¶i tr¶</t>
  </si>
  <si>
    <t xml:space="preserve">Nî ng¾n h¹n </t>
  </si>
  <si>
    <t xml:space="preserve">Nî dµi h¹n </t>
  </si>
  <si>
    <t>V</t>
  </si>
  <si>
    <t>vèn chñ së h÷u</t>
  </si>
  <si>
    <t>Vèn chñ së h÷u</t>
  </si>
  <si>
    <t>- Vèn ®Çu t­ cña chñ së h÷u</t>
  </si>
  <si>
    <t>- ThÆng d­ vèn cæ phÇn</t>
  </si>
  <si>
    <t>- Vèn kh¸c cña chñ së h÷u</t>
  </si>
  <si>
    <t>- Cæ phiÕu ng©n quü (*)</t>
  </si>
  <si>
    <t>- Chªnh lÖch ®¸nh gi¸ l¹i tµi s¶n</t>
  </si>
  <si>
    <t>- Chªnh lÖch tû gi¸ hèi ®o¸i</t>
  </si>
  <si>
    <t>- C¸c quü</t>
  </si>
  <si>
    <t>- Lîi nhuËn sau thuÕ ch­a ph©n phèi</t>
  </si>
  <si>
    <t>- Nguån vèn ®Çu t­ x©y dùng c¬ b¶n</t>
  </si>
  <si>
    <t xml:space="preserve">Nguån kinh  phÝ , quü kh¸c </t>
  </si>
  <si>
    <t xml:space="preserve">- Quü Khen th­ëng vµ Phóc lîi </t>
  </si>
  <si>
    <t>- Nguån kinh phÝ</t>
  </si>
  <si>
    <t>VI</t>
  </si>
  <si>
    <t>Tæng céng nguån vèn</t>
  </si>
  <si>
    <t>néi dung</t>
  </si>
  <si>
    <t xml:space="preserve">                  tæng Gi¸m ®èc </t>
  </si>
  <si>
    <t>b¸o c¸o tµi chÝnh tãm t¾t</t>
  </si>
  <si>
    <t>B -</t>
  </si>
  <si>
    <t>A -</t>
  </si>
  <si>
    <r>
      <t xml:space="preserve">            - Nguyªn t¾c vµ ph­¬ng ph¸p chuyÓn ®æi c¸c ®ång tiÒn kh¸c ra ®ång tiÒn sö dông trong kÕ to¸n: </t>
    </r>
    <r>
      <rPr>
        <i/>
        <sz val="13"/>
        <rFont val=".VnTime"/>
        <family val="2"/>
      </rPr>
      <t>Mäi giao dÞch b»ng ngo¹i tÖ ph¶i ®­îc h¹ch to¸n vµ ghi nhËn ban ®Çu theo ®¬n vÞ tiÒn tÖ kÕ to¸n ¸p dông (§ång ViÖt Nam) b»ng viÖc ¸p dung tû gi¸ hèi ®o¸i gi÷a ®¬n vÞ tiÒn tÖ kÕ to¸n vµ ngo¹i tÖ t¹i ngµy giao dÞch. T¹i thêi ®iÓm lËp b¶ng c©n ®èi kÕ to¸n th× c¸c kho¶n tiÒn cã gèc ngo¹i tÖ ph¶i ®­îc b¸o c¸o theo tû gi¸ hèi ®o¸i cuèi kú (t¹i ngµy lËp b¸o c¸o).</t>
    </r>
  </si>
  <si>
    <t>Cuèi kú</t>
  </si>
  <si>
    <r>
      <t xml:space="preserve">            - Nguyªn t¾c ghi nhËn hµng tån kho: </t>
    </r>
    <r>
      <rPr>
        <i/>
        <sz val="13"/>
        <rFont val=".VnTime"/>
        <family val="2"/>
      </rPr>
      <t>Hµng tån kho ®­îc tÝnh theo gi¸ gèc bao gåm: Chi phÝ mua, chi phÝ chÕ biÕn vµ c¸c chi phÝ liÖn quan trùc tiÕp kh¸c ph¸t sinh ®Ó cã ®­îc hµng tån kho ë ®Þa ®iÓm vµ trang th¸i hiÖn t¹i.Tr­êng hîp gi¸ trÞ thuÇn cã thÓ thùc hiÖn ®­îc thÊp h¬n gi¸ gèc th× ph¶i tÝnh theo gi¸ trÞ thuÇn cã thÓ thùc hiÖn ®­îc (Lµ gi¸ b¸n ­íc tÝnh cña hµng tån kho trong kú s¶n xuÊt kinh doanh trõ chi phÝ ­íc tÝnh ®Ó hoµn thµnh s¶n phÈm vµ chi phÝ ­íc tÝnh cho viÖc tiªu thô chóng)</t>
    </r>
  </si>
  <si>
    <r>
      <t xml:space="preserve">            - Ph­¬ng ph¸p tÝnh gi¸ trÞ hµng tån kho: </t>
    </r>
    <r>
      <rPr>
        <i/>
        <sz val="13"/>
        <rFont val=".VnTime"/>
        <family val="2"/>
      </rPr>
      <t>Ph­¬ng ph¸p tÝnh theo gi¸ ®Ých danh.</t>
    </r>
  </si>
  <si>
    <r>
      <t xml:space="preserve">            - Ph­¬ng ph¸p h¹ch to¸n hµng tån kho: </t>
    </r>
    <r>
      <rPr>
        <i/>
        <sz val="13"/>
        <rFont val=".VnTime"/>
        <family val="2"/>
      </rPr>
      <t>Kª khai th­êng xuyªn.</t>
    </r>
  </si>
  <si>
    <r>
      <t xml:space="preserve">            - Nguyªn t¾c ghi nhËn tµi s¶n cè ®Þnh h÷u h×nh, TSC§ v« h×nh: </t>
    </r>
    <r>
      <rPr>
        <i/>
        <sz val="13"/>
        <rFont val=".VnTime"/>
        <family val="2"/>
      </rPr>
      <t>Theo ChuÈn mùc kÕ to¸n sè 03 "Tµi s¶n cè ®Þnh h÷u h×nh" vµ sè 04 "Tµi s¶n cè ®Þnh v« h×nh".</t>
    </r>
  </si>
  <si>
    <r>
      <t xml:space="preserve">            - Ph­¬ng ph¸p khÊu hao TSC§ h÷u h×nh, TSC§ v« h×nh: </t>
    </r>
    <r>
      <rPr>
        <i/>
        <sz val="13"/>
        <rFont val=".VnTime"/>
        <family val="2"/>
      </rPr>
      <t>Theo ph­¬ng ph¸p khÊu hao ®­êng th¼ng.</t>
    </r>
  </si>
  <si>
    <r>
      <t xml:space="preserve">8. Nguyªn t¾c ghi nhËn chi phÝ ph¶i tr¶: </t>
    </r>
    <r>
      <rPr>
        <i/>
        <sz val="13"/>
        <rFont val=".VnTime"/>
        <family val="2"/>
      </rPr>
      <t>ChØ ghi nhËn nh÷ng kho¶n chi phÝ thùc tÕ ch­a ph¸t sinh nh­ng ®­îc tÝnh tr­íc vµo chi phÝ s¶n xuÊt kinh doanh nµy cho c¸c ®èi t­îng chÞu chi phÝ ®Ó ®¶m b¶o khi c¸c kho¶n chi tr¶ ph¸t sinh thùc tÕ kh«ng g©y ®ét biÕn cho chi phÝ s¶n xuÊt, kinh doanh. H¹ch to¸n c¸c chi phÝ ph¶i tr¶ vµo chi phÝ s¶n xuÊt kinh doanh trong kú ph¶i phï hîp gi÷a doanh thu vµ chi phÝ ph¸t sinh trong kú.</t>
    </r>
  </si>
  <si>
    <t>25- Doanh thu b¸n hµng vµ cung cÊp dÞch vô</t>
  </si>
  <si>
    <t xml:space="preserve">                    * Doanh thu hîp ®ång x©y dùng ®­îc ghi nhËn trong kú</t>
  </si>
  <si>
    <t xml:space="preserve">                    * Doanh thu luü kÕ cña hîp ®ång x©y dùng ®­îc ghi nhËn ®Õn thêi ®iÓm lËp b¸o c¸o tµi chÝnh</t>
  </si>
  <si>
    <t>26- C¸c kho¶n gi¶m trõ doanh thu</t>
  </si>
  <si>
    <t xml:space="preserve">            + ThuÕ GTGT ph¶i nép (Ph­¬ng ph¸p trùc tiÕp)</t>
  </si>
  <si>
    <t xml:space="preserve">            + ThuÕ xuÊt nhËp khÈu</t>
  </si>
  <si>
    <t>27- Doanh thu thuÇn vÒ b¸n hµng vµ cung cÊp dÞch vô</t>
  </si>
  <si>
    <t xml:space="preserve">Trong ®ã: </t>
  </si>
  <si>
    <t xml:space="preserve">            + Doanh thu thuÇn trao ®æi dÞch vô</t>
  </si>
  <si>
    <t>28. Gi¸ vèn hµng b¸n</t>
  </si>
  <si>
    <t>Quý I n¨m 2010</t>
  </si>
  <si>
    <r>
      <t xml:space="preserve"> b¶ng c©n ®èi kÕ to¸n </t>
    </r>
    <r>
      <rPr>
        <b/>
        <sz val="15"/>
        <rFont val=".VnArial Narrow"/>
        <family val="2"/>
      </rPr>
      <t>(T¹i ngµy 31/03/2010)</t>
    </r>
  </si>
  <si>
    <t xml:space="preserve">       Ngµy 20 th¸ng 04 n¨m 2010</t>
  </si>
  <si>
    <t xml:space="preserve">        Ngµy 20 th¸ng 04 n¨m 2010</t>
  </si>
  <si>
    <r>
      <t>kÕt qña ho¹t ®éng kinh doanh</t>
    </r>
    <r>
      <rPr>
        <b/>
        <sz val="15"/>
        <rFont val=".VnArial Narrow"/>
        <family val="2"/>
      </rPr>
      <t xml:space="preserve"> (Quý I n¨m 2010)</t>
    </r>
  </si>
  <si>
    <t>Ngµy 20 th¸ng 04 n¨m 2010</t>
  </si>
  <si>
    <t xml:space="preserve">            + C«ng tr×nh: Nhµ x­ëng XNTMDV</t>
  </si>
  <si>
    <t xml:space="preserve">      - Chi phÝ th­¬ng hiÖu Lilama</t>
  </si>
  <si>
    <t xml:space="preserve">      - Lîi thÕ kinh doanh</t>
  </si>
  <si>
    <t xml:space="preserve">      - Chi phÝ b¶o hiÓm xe cÈu</t>
  </si>
  <si>
    <t xml:space="preserve">      - Chi phÝ tr¶ tr­íc CCDC</t>
  </si>
  <si>
    <t xml:space="preserve">      - B¶o hiÓm thÊt nghiÖp</t>
  </si>
  <si>
    <t xml:space="preserve">      - Gi¸ vèn cña hîp ®ång x©y dùng</t>
  </si>
  <si>
    <t xml:space="preserve">      - Gi¸ vèn cña hµng ho¸ ®· b¸n</t>
  </si>
  <si>
    <t xml:space="preserve">      - Gi¸ trÞ cßn l¹i, chi phÝ nh­îng b¸n, thanh lý cña bÊt ®éng s¶n ®Çu t­ ®· b¸n</t>
  </si>
  <si>
    <t xml:space="preserve">      - Chi phÝ kinh doanh bÊt ®éng s¶n ®Çu t­</t>
  </si>
  <si>
    <t xml:space="preserve">      - Hao hôt, mÊt m¸t hµng tån kho</t>
  </si>
  <si>
    <t xml:space="preserve">      - C¸c kho¶n chi phÝ v­ît møc b×nh th­êng</t>
  </si>
  <si>
    <t xml:space="preserve">      - Dù phßng gi¶m gi¸ hµng tån kho</t>
  </si>
  <si>
    <t>29- Doanh thu ho¹t ®éng tµi chÝnh</t>
  </si>
  <si>
    <t xml:space="preserve">      - L·i chªnh lÖch tû gi¸ ®· thùc hiÖn</t>
  </si>
  <si>
    <t xml:space="preserve">      - L·i chªnh lÖch tû gi¸ ch­a thùc hiÖn</t>
  </si>
  <si>
    <t>30. Chi phÝ tµi chÝnh</t>
  </si>
  <si>
    <t xml:space="preserve">      - L·i tiÒn vay</t>
  </si>
  <si>
    <t xml:space="preserve">      - ChiÕt khÊu  thanh to¸n, l·i b¸n hµng tr¶ chËm</t>
  </si>
  <si>
    <t xml:space="preserve">      - Lç do thanh lý c¸c kho¶n ®Çu t­ ng¾n h¹n, dµi h¹n</t>
  </si>
  <si>
    <t xml:space="preserve">      - Lç b¸n ngo¹i tÖ</t>
  </si>
  <si>
    <t xml:space="preserve">      - Lç chªnh lÖch tû gi¸ ®· thùc hiÖn</t>
  </si>
  <si>
    <t xml:space="preserve">      - Lç chªnh lÖch tû gi¸ ch­a thùc hiÖn</t>
  </si>
  <si>
    <t xml:space="preserve">      - Dù phßng gi¶m gi¸ c¸c kho¶n ®Çu t­ ng¾n h¹n, dµi h¹n</t>
  </si>
  <si>
    <t xml:space="preserve">      - Chi phÝ tµi chÝnh kh¸c</t>
  </si>
  <si>
    <t>5. TiÒn thu l·i cho vay, cæ tøc vµ lîi nhuËn ®­îc chia</t>
  </si>
  <si>
    <t>L­u chuyÓn tiÒn thuÇn tõ ho¹t ®éng ®Çu t­</t>
  </si>
  <si>
    <t>l¹i cæ phiÕu cña doanh nghiÖp ®· ph¸t hµnh</t>
  </si>
  <si>
    <t xml:space="preserve">            + ChiÕt khÊu th­¬ng m¹i</t>
  </si>
  <si>
    <t xml:space="preserve">            + Gi¶m gi¸ hµng b¸n</t>
  </si>
  <si>
    <t xml:space="preserve">            + Hµng b¸n bÞ tr¶ l¹i</t>
  </si>
  <si>
    <t xml:space="preserve">            + ThuÕ tiªu thô ®Æc biÖt</t>
  </si>
  <si>
    <t xml:space="preserve">      - L·i tiÒn göi, tiÒn cho vay</t>
  </si>
  <si>
    <t xml:space="preserve">       - PhÇn gi¸ trÞ mua tµi s¶n (Tæng hîp theo tõng lo¹i tµi s¶n) vµ nî ph¶i tr¶ kh«ng ph¶i lµ tiÒn vµ c¸c kho¶n t­¬ng ®­¬ng tiÒn trong c«ng ty con hoÆc ®¬n vÞ kinh doanh kh¸c ®­îc mua hoÆc thanh lý trong kú</t>
  </si>
  <si>
    <t>ChØ tiªu</t>
  </si>
  <si>
    <t>Trong ®ã</t>
  </si>
  <si>
    <t>12%</t>
  </si>
  <si>
    <t xml:space="preserve">      - ThuÕ thu nhËp ho·n l¹i ph¶i tr¶ ph¸t sinh tõ c¸c kho¶n chªnh lÖch t¹m thêi chÞu thuÕ</t>
  </si>
  <si>
    <t xml:space="preserve">      - Kho¶n hoµn nhËp thuÕ thu nhËp ho·n l¹i ph¶i tr¶ ®· ®­îc ghi nhËn tõ nh÷ng n¨m tr­íc</t>
  </si>
  <si>
    <t xml:space="preserve">      - ThuÕ thu nhËp ho·n l¹i ph¶i tr¶</t>
  </si>
  <si>
    <t>22- Vèn chñ së h÷u</t>
  </si>
  <si>
    <t>b- Chi tiÕt vèn ®Çu t­ cña chñ së h÷u</t>
  </si>
  <si>
    <t xml:space="preserve">      - Vèn gãp cña Nhµ n­íc</t>
  </si>
  <si>
    <t xml:space="preserve">      - Vèn gãp cña c¸c ®èi t­îng kh¸c</t>
  </si>
  <si>
    <t xml:space="preserve">    * Gi¸ trÞ tr¸i phiÕu ®· chuyÓn thµnh cæ phiÕu trong n¨m: 0</t>
  </si>
  <si>
    <t xml:space="preserve">    * Sè l­îng cæ phiÕu quü: 0</t>
  </si>
  <si>
    <t>b- C¸c giao dÞch vÒ vèn  víi c¸c chñ së h÷u vµ ph©n phèi cæ tøc, chia lîi nhuËn</t>
  </si>
  <si>
    <t>d- Cæ tøc</t>
  </si>
  <si>
    <t>VI- Th«ng tin bæ sung cho c¸c kho¶n môc tr×nh bµy trong B¸o c¸o kÕt qu¶ kinh doanh</t>
  </si>
  <si>
    <t xml:space="preserve">             lËp biÓu                          kÕ to¸n tr­ëng</t>
  </si>
  <si>
    <t xml:space="preserve">        NguyÔn ThÞ QuÕ                       Ph¹m V¨n Tõng</t>
  </si>
  <si>
    <t>Tr­êng hîp ph¸t hiÖn sai sãt kh«ng träng yÕu cña c¸c n¨m tr­íc liªn quan ®Õn kho¶n thuÕ TNDN ph¶i nép cña c¸c n¨m tr­íc, doanh nghiÖp ®­îc h¹ch to¸n t¨ng (hoÆc gi¶m) sè thuÕ TNDN ph¶i nép cña c¸c n¨m tr­íc vµo chi phÝ thuÕ TNDN hiÖn hµnh cña n¨m ph¸t hiÖn sai sãt.</t>
  </si>
  <si>
    <r>
      <t xml:space="preserve">         - Nguyªn t¾c vµ ph­¬ng ph¸p ghi nhËn chi phÝ thuÕ thu nhËp doanh nghiÖp hiÖn hµnh: </t>
    </r>
    <r>
      <rPr>
        <i/>
        <sz val="13"/>
        <rFont val=".VnTime"/>
        <family val="2"/>
      </rPr>
      <t xml:space="preserve">Hµng quý, kÕ to¸n x¸c ®Þnh vµ ghi nhËn sè thuÕ thu nhËp doanh nghiÖp t¹m nép trong quý. ThuÕ thu nhËp doanh nghiÖp t¹m ph¶i nép tõng quý ®­îc tÝnh vµo chi phÝ thuÕ thu nhËp doanh nghiÖp hiÖn hµnh cña quý ®ã. Cuèi n¨m tµi chÝnh, kÕ to¸n x¸c ®Þnh sè vµ ghi nhËn thuÕ thu nhËp doanh nghiÖp thùc tÕ ph¶i nép trong n¨m trªn c¬ së tæng thu nhËp chÞu thuÕ c¶ n¨m vµ thuÕ suÊt thuÕ thu nhËp doanh nghiÖp hiÖn hµnh. ThuÕ thu nhËp doanh nghiÖp thùc ph¶i nép trong n¨m ®­îc ghi nhËn lµ chi phÝ thuÕ thu nhËp doanh nghiÖp hiÖn hµnh trong b¸o c¸o kÕt qu¶ ho¹t ®éng kinh doanh cña n¨m ®ã. Tr­êng hîp sè thuÕ TNDN t¹m ph¶i nép trong n¨m lín h¬n sè thuÕ ph¶i nép cho n¨m ®ã, th× sè chªnh lÖch gi÷a sè thuÕ t¹m ph¶i nép lín h¬n sè thuÕ ph¶i nép ®­îc ghi gi¶m chi phÝ thuÕ TNDN hiÖn hµnh vµ ghi gi¶m trõ vµo sè thuÕ TNDN ph¶i nép. </t>
    </r>
  </si>
  <si>
    <t xml:space="preserve">      - Chi phÝ cho giai ®o¹n triÓn khai kh«ng ®ñ tiªu chuÈn ghi nhËn lµ TSC§ v« h×nh</t>
  </si>
  <si>
    <t xml:space="preserve">      - .................</t>
  </si>
  <si>
    <t>Trong ®ã: Nh÷ng c«ng tr×nh lín:</t>
  </si>
  <si>
    <t xml:space="preserve">            + C«ng tr×nh: Nhµ m¸y chÕ t¹o TB&amp;KCT më réng</t>
  </si>
  <si>
    <t xml:space="preserve">      - §Çu t­ ng¾n h¹n kh¸c</t>
  </si>
  <si>
    <t xml:space="preserve">      - Vay ng¾n h¹n</t>
  </si>
  <si>
    <t>16. ThuÕ vµ c¸c kho¶n ph¶i nép Nhµ n­íc</t>
  </si>
  <si>
    <t xml:space="preserve">      - ThuÕ GTGT</t>
  </si>
  <si>
    <t xml:space="preserve">      - ThuÕ tiªu thô ®Æc biÖt</t>
  </si>
  <si>
    <t xml:space="preserve">      - ThuÕ xuÊt, nhËp khÈu</t>
  </si>
  <si>
    <t xml:space="preserve">      - ThuÕ tµi nguyªn</t>
  </si>
  <si>
    <t xml:space="preserve">      - C¸c lo¹i thuÕ kh¸c</t>
  </si>
  <si>
    <t>17. Chi phÝ ph¶i tr¶</t>
  </si>
  <si>
    <t xml:space="preserve">      - B¶o hiÓm y tÕ</t>
  </si>
  <si>
    <t xml:space="preserve">      - B¶o hiÓm x· héi</t>
  </si>
  <si>
    <t xml:space="preserve">      - Kinh phÝ c«ng ®oµn</t>
  </si>
  <si>
    <t xml:space="preserve">      - Doanh thu ch­a thùc hiÖn</t>
  </si>
  <si>
    <t xml:space="preserve">      - C¸c kho¶n ph¶i tr¶, ph¶i nép kh¸c</t>
  </si>
  <si>
    <t>19. Ph¶i tr¶ dµi h¹n néi bé</t>
  </si>
  <si>
    <t xml:space="preserve">      - Vay dµi h¹n néi bé</t>
  </si>
  <si>
    <t xml:space="preserve">      - Ph¶i tr¶ dµi h¹n néi bé kh¸c</t>
  </si>
  <si>
    <t xml:space="preserve">      - Vay ng©n hµng</t>
  </si>
  <si>
    <t xml:space="preserve">      - Vay ®èi t­îng kh¸c</t>
  </si>
  <si>
    <t xml:space="preserve">      - Thuª tµi chÝnh</t>
  </si>
  <si>
    <t xml:space="preserve">      - Tr¸i phiÕu ph¸t hµnh</t>
  </si>
  <si>
    <t xml:space="preserve">      - Nî dµi h¹n kh¸c</t>
  </si>
  <si>
    <t xml:space="preserve">ViÖc ghi nhËn thuÕ thu nhËp ho·n l¹i ph¶i tr¶ trong n¨m ®­îc thùc hiÖn theo nguyªn t¾c bï trõ gi÷a sè thuÕ TNDN ho·n l¹i ph¶i tr¶ ph¸t sinh trong n¨m víi sè thuÕ thu nhËp ho·n l¹i ph¶i tr¶ ®· ghi  nhËn tõ c¸c n¨m tr­íc nh­ng n¨m nay ®­îc ghi gi¶m (hoµn nhËp). Cô thÓ nh­ sau: NÕu sè thuÕ thu nhËp ho·n l¹i ph¶i tr¶ ph¸t sinh trong n¨m lín h¬n sè thuÕ thu nhËp ho·n l¹i ph¶i tr¶ ®­échµn nhËp trong n¨m th× sè chªnh lÖch gi÷a sè thuÕ thu nhËp ho·n l¹i ph¶i tr¶ ph¸t sinh lín h¬n sè ®­îc hoµn nhËp trong n¨m ®­îc ghi nhËn bæ sung vµo sè thuÕ thu nhËp ho·n l¹i ph¶i tr¶ vµ ghi t¨ng chi phÝ thuÕ TNDN ho·n l¹i. NÕu sè thuÕ thu nhËp ho·n l¹i ph¶i tr¶ ph¸t sinh trong n¨m nhá h¬n sè thuÕ thu nhËp ho·n l¹i ph¶i tr¶ ®­îc hoµn nhËp th× sè chªnh lÖch gi÷a sè thuÕ thu nhËp ho·n l¹i ph¶i tr¶ ph¸t sinh nhá h¬n sè ®­îc hoµn nhËp trong n¨m ®­îc ghi gi¶m (hoµn nhËp) sè thuÕ thu nhËp ho·n l¹i ph¶i tr¶ vµ ghi gi¶m chi phÝ thuÕ TNDN ho·n l¹i. </t>
  </si>
  <si>
    <t>ThuÕ TNDN ho·n l¹i ph¶i tr¶ ph¸t sinh trong n¨m hiÖn t¹i ®­îc ghi nhËn vµo chi phÝ thuÕ thu nhËp ho·n l¹i ®Ó x¸c ®Þnh kÕt qu¶ ho¹t ®éng kinh doanh trong n¨m ®ã trõ tr­êng hîp thuÕ thu nhËp ho·n l¹i ph¶i tr¶ ph¸t sinh tõ c¸c giao dÞch ®­îc ghi nhËn trùc tiÕp vµo vèn chñ së h÷u.</t>
  </si>
  <si>
    <t>Tr­êng hîp thuÕ thu nhËp ho·n l¹i ph¶i tr¶ ph¸t sinh tõ viÖc ¸p dông håi tè thay ®æi chÝnh s¸ch kÕ to¸n vµ ®iÒu chØnh håi tè c¸c sai sãt träng yÕu cña c¸c n¨m tr­íc lµm ph¸t sinh kho¶n chªnh lÖch t¹m thêi chÞu thuÕ, kÕ to¸n ph¶i ghi nhËn bæ sung kho¶n thuÕ thu nhËp ho·n l¹i ph¶i tr¶ cho c¸c n¨m tr­íc b»ng c¸ch ®iÒu chØnh gi¶m sè d­ ®Çu n¨m cña TK 4211 "Lîi nhuËn ch­a ph©n phèi n¨m tr­íc" vµ sè d­ ®Çu n¨m cña TK 347 "ThuÕ thu nhËp ho·n l¹i ph¶i tr¶".</t>
  </si>
  <si>
    <t>15. C¸c nguyªn t¾c vµ ph­¬ng ph¸p kÕ to¸n kh¸c.</t>
  </si>
  <si>
    <t xml:space="preserve">14. C¸c nghiÖp vô dù phßng rñi ro hèi ®o¸i. </t>
  </si>
  <si>
    <t xml:space="preserve">      - Chi sù nghiÖp</t>
  </si>
  <si>
    <t xml:space="preserve">      - Tæng doanh thu</t>
  </si>
  <si>
    <r>
      <t xml:space="preserve">            - Nguyªn t¾c ghi nhËn vèn ®Çu t­ cña chñ së h÷u, thÆng d­ vèn cæ phÇn, vèn kh¸c cña chñ së h÷u: </t>
    </r>
    <r>
      <rPr>
        <i/>
        <sz val="13"/>
        <rFont val=".VnTime"/>
        <family val="2"/>
      </rPr>
      <t>C«ng ty cã thÓ mua l¹i cæ phÇn ®Ó hñy bá hoÆc gi÷ l¹i ®Ó t¸i ph¸t hµnh. Ph¶i ph¶n ¸nh c¶ theo mÖnh gi¸ vµ sè chªnh lÖch gi÷a gi¸ thùc tÕ mua l¹i so víi mÖnh gi¸ cæ phiÕu. KÕ to¸n cæ phiÕu mua l¹i do chÝnh c«ng ty ph¸t hµnh ®­îc sö dung tµi kho¶n 419 "Cæ phiÕu mua l¹i".</t>
    </r>
  </si>
  <si>
    <r>
      <t>Vèn ®Çu t­ cña chñ së h÷u:</t>
    </r>
    <r>
      <rPr>
        <i/>
        <sz val="13"/>
        <rFont val=".VnTime"/>
        <family val="2"/>
      </rPr>
      <t xml:space="preserve"> Lµ kho¶n tiÒn do c¸c cæ ®«ng gãp cæ phÇn ®­îc ghi theo mÖnh gi¸ cña cæ phiÕu lµ 10.000,®/1cæ phiÕu.</t>
    </r>
  </si>
  <si>
    <r>
      <t>Nguyªn t¾c ghi nhËn chªnh lÖch tû gi¸:</t>
    </r>
    <r>
      <rPr>
        <i/>
        <sz val="13"/>
        <rFont val=".VnTime"/>
        <family val="2"/>
      </rPr>
      <t xml:space="preserve"> C¸c nghiÖp vô kinh tÕ ph¸t sinh b»ng ngo¹i tÖ ph¶i thùc hiÖn ghi sæ kÕ to¸n vµ lËp b¸o c¸o tµi chÝnh theo mét ®¬n vÞ tiÒn tÖ thèng nhÊt lµ §ång ViÖt Nam. ViÖc quy ®æi ph¶i c¨n cø vµo tû gi¸ giao dÞch thùc tÕ cña nghiÖp vô kinh tÕ ph¸t sinh hîc tû gi¸ giao dÞch b×nh qu©n liªn ng©n hµng ®Ó ghi sæ kÕ to¸n §­îc ghi nhËn trong c¸c tr­êng hîp Chªnh lÖch tû gi¸ ph¸t sinh trong qu¸ tr×nh ®Çu t­ x©y dùng; chªnh lÖch tû gi¸ ph¸t sinh khi doanh nghiÖp ë trong n­íc hîp nhÊt b¸o c¸o tµi chÝnh cña c¸c ho¹t ®éng ë n­íc ngoµi sö dông tiÒn tÖ kÕ to¸n kh¸c víi ®¬n vÞ tiÒn tÖ kÕ to¸n cña doanh nghiÖp b¸o c¸o.</t>
    </r>
  </si>
  <si>
    <r>
      <t xml:space="preserve">            - Nguyªn t¾c x¸c ®Þnh c¸c kho¶n t­¬ng ®­¬ng tiÒn: </t>
    </r>
    <r>
      <rPr>
        <i/>
        <sz val="13"/>
        <rFont val=".VnTime"/>
        <family val="2"/>
      </rPr>
      <t xml:space="preserve"> Ghi theo gi¸ gèc. NÕu c¸c kho¶n tiÒn cã gèc ngo¹i tÖ ph¶i quy ®æi ra §ång ViÖt Nam theo tû gi¸ giao dich t¹i ngµy ph¸t sinh. §èi víi tiÒn mÆt lµ sè tiÒn thùc tÕ nhËp quü. §èi víi vµng, b¹c, kim khÝ quý, ®¸ quý chØ ®­îc coi lµ c¸c kho¶n t­¬ng ®­¬ng tiÒn trong c¸c doanh nghiÖp kh«ng ®¨ng ký kinh doanh vµng, b¹c, kim khÝ quý, ®¸ quý. §èi víi nh÷ng lo¹i nµy ph¶i theo dâi sè l­îng, träng l­îng, quy c¸ch, phÈm phÊt cña tõng thø. Gi¸ trÞ ghi sæ kÕ to¸n ®­îc tÝnh theo gi¸ trÞ thùc tÕ (gi¸ ho¸ ®¬n hoÆc gi¸ ®­îc thanh to¸n). §èi víi tiÒn göi ng©n hµng, c¨n cø ®Ó x¸c ®Þnh lµ c¸c b¸o Nî, b¸o Cã hoÆc b¶n sao kª cña ng©n hµng kÌm theo c¸c chøng tõ gèc. §èi víi tiÒn ®ang chuyÓn lµ sè tiÒn thùc tÕ doanh nghiÖp ®· nép vµo ng©n hµng, kho b¹c, göi b­u ®iÖn ®Ó chuyÓn tr¶ tiÒn cho ®¬n vÞ kh¸c hay ®· lµm thñ tôc chuyÓn tiÒn tõ tµi kho¶n t¹i ng©n hµng nh­ng ch­a nhËn ®­îc giÊy b¸o Nî cña ng©n hµng.</t>
    </r>
  </si>
  <si>
    <t xml:space="preserve">                                                          (Gåm c¶ XNTMDV)</t>
  </si>
  <si>
    <r>
      <t xml:space="preserve">            §¬n vÞ tÝnh: </t>
    </r>
    <r>
      <rPr>
        <b/>
        <i/>
        <sz val="14"/>
        <rFont val=".VnTime"/>
        <family val="2"/>
      </rPr>
      <t>§ång</t>
    </r>
  </si>
  <si>
    <t>TiÒn vµ t­¬ng ®­¬ng tiÒn cuèi kú (50+60+61)</t>
  </si>
  <si>
    <t>XNTMDV</t>
  </si>
  <si>
    <t>Ngµy 09 th¸ng 03 n¨m 2007</t>
  </si>
  <si>
    <r>
      <t xml:space="preserve">            - Tû lÖ vèn ho¸ ®­îc sö dông ®Ó x¸c ®Þnh chi phÝ ®i vay ®­îc vèn ho¸ trong kú: </t>
    </r>
    <r>
      <rPr>
        <i/>
        <sz val="13"/>
        <rFont val=".VnTime"/>
        <family val="2"/>
      </rPr>
      <t>Tr­êng hîp kho¶n vèn vay riªng biÖt chØ sö dung cho môc ®Ých ®Çu t­ x©y dùng hoÆc s¶n xuÊt mét tµi s¶n dë dang th× chi phÝ ®i vay cã ®ñ ®iÒu kiÖn vèn ho¸ cho tµi s¶n dë dang ®ã ®­îc x¸c ®Þnh lµ chi phÝ ®i vay thùc tÕ ph¸t sinh tõ c¸c kho¶n vay trõ ®i c¸c kho¶n thu nhËp ph¸t sinh tõ ho¹t ®éng ®Çu t­ t¹m thêi cña c¸c kho¶n vay nµy. Tr­êng hîp ph¸t sinh c¸c kho¶n vèn vay chung, trong ®ã cã sö dông cho môc ®Ých ®Çu ­t x©y dùng hoÆc s¶n xuÊt mét tµi s¶n dë dang th× vèn vay ®ã cã ®ñ ®iÒu kiÖn ®­îc vèn ho¸ theo tû lÖ quy ®Þnh. Tû lÖ vèn ho¸ ®­îc tÝnh theo tû lÖ l·i suÊt b×nh qu©n gia quyÒn cña c¸c kho¶n vay ch­a tr¶ trong kú cña doanh nghiÖp, ngo¹i trõ c¸c kho¶n vay riªng biÖt phôc vô cho môc ®Ých cã mét tµi s¶n dë dang.</t>
    </r>
  </si>
  <si>
    <t>7. Nguyªn t¾c ghi nhËn vµ vèn ho¸ c¸c kho¶n chi phÝ kh¸c:</t>
  </si>
  <si>
    <r>
      <t xml:space="preserve">      - </t>
    </r>
    <r>
      <rPr>
        <sz val="13"/>
        <rFont val=".VnTime"/>
        <family val="2"/>
      </rPr>
      <t xml:space="preserve">Quü ®Çu t­ ph¸t triÓn: </t>
    </r>
    <r>
      <rPr>
        <i/>
        <sz val="13"/>
        <rFont val=".VnTime"/>
        <family val="2"/>
      </rPr>
      <t>§­îc trÝch lËp tõ lîi nhuËn sau thuÕ víi môc ®Ých lµ ®Ó sö dông vµo viÖc më réng, ph¸t triÓn s¶n xuÊt kinh doanh hoÆc ®Çu t­ theo chiÒu s©u cña doanh nghiÖp, chi cho c«ng t¸c nghiªn cøu khoa häc, ®µo t¹o.</t>
    </r>
  </si>
  <si>
    <r>
      <t xml:space="preserve">      - </t>
    </r>
    <r>
      <rPr>
        <sz val="13"/>
        <rFont val=".VnTime"/>
        <family val="2"/>
      </rPr>
      <t>Quü dù phßng tµi chÝnh:</t>
    </r>
    <r>
      <rPr>
        <i/>
        <sz val="13"/>
        <rFont val=".VnTime"/>
        <family val="2"/>
      </rPr>
      <t xml:space="preserve"> §­îc trÝch lËp tõ lîi nhuËn sau thuÕ víi môc ®Ých ®Ó bï ®¾p thua lç hoÆc duy tr× ho¹t ®éng b×nh th­êng cña doanh nghiÖp.</t>
    </r>
  </si>
  <si>
    <r>
      <t xml:space="preserve">      - </t>
    </r>
    <r>
      <rPr>
        <sz val="13"/>
        <rFont val=".VnTime"/>
        <family val="2"/>
      </rPr>
      <t>Quü khen th­ëng, phóc lîi:</t>
    </r>
    <r>
      <rPr>
        <i/>
        <sz val="13"/>
        <rFont val=".VnTime"/>
        <family val="2"/>
      </rPr>
      <t xml:space="preserve"> §­îc trÝch lËp tõ lîi nhuËn sau thuÕ ®Ó dïng cho c«ng t¸c khen th­ëng, khuyÕn khÝch lîi Ých vËt chÊt, phôc vô nhu cÇu phóc lîi c«ng céng, c¶i thiÖn vµ n©ng cao ®êi sèng vËt chÊt, tinh thÇn cña ng­êi lao ®éng.</t>
    </r>
  </si>
  <si>
    <t xml:space="preserve">             tæng  gi¸m ®èc </t>
  </si>
  <si>
    <t>4. §Æc ®iÓm ho¹t ®éng cña doanh nghiÖp trong n¨m tµi chÝnh cã ¶nh h­ëng ®Õn b¸o c¸o tµi chÝnh</t>
  </si>
  <si>
    <t>I- §Æc ®iÓm ho¹t ®éng cña doanh nghiÖp</t>
  </si>
  <si>
    <t>Céng</t>
  </si>
  <si>
    <t xml:space="preserve">      - TiÒn göi ng©n hµng</t>
  </si>
  <si>
    <t xml:space="preserve">      - TiÒn mÆt</t>
  </si>
  <si>
    <t xml:space="preserve">      - TiÒn ®ang chuyÓn</t>
  </si>
  <si>
    <t xml:space="preserve">      - Ph¶i thu néi bé</t>
  </si>
  <si>
    <t>11. Nguyªn t¾c vµ ph­¬ng ph¸p ghi nhËn doanh thu:</t>
  </si>
  <si>
    <t xml:space="preserve">      - Nguyªn liÖu, vËt liÖu</t>
  </si>
  <si>
    <t xml:space="preserve">      - C«ng cô, dông cô</t>
  </si>
  <si>
    <t xml:space="preserve">      - Chi phÝ s¶n xuÊt, kinh doanh dë dang</t>
  </si>
  <si>
    <t xml:space="preserve">      - Thµnh phÈm</t>
  </si>
  <si>
    <t xml:space="preserve">      - Hµng ho¸</t>
  </si>
  <si>
    <t xml:space="preserve">      - Hµng göi ®i b¸n</t>
  </si>
  <si>
    <t>Céng gi¸ gèc hµng tån kho</t>
  </si>
  <si>
    <t xml:space="preserve">   * Gi¸ trÞ hoµn nhËp dù phßng gi¶m gi¸ hµng tån kho trong n¨m</t>
  </si>
  <si>
    <t>V- Th«ng tin bæ sung cho c¸c kho¶n môc tr×nh bµy trong B¶ng c©n ®èi kÕ to¸n</t>
  </si>
  <si>
    <t>01. TiÒn</t>
  </si>
  <si>
    <t>§Çu n¨m</t>
  </si>
  <si>
    <t>02. C¸c kho¶n ®Çu t­ tµi chÝnh ng¾n h¹n</t>
  </si>
  <si>
    <t xml:space="preserve">      - Chøng kho¸n ®Çu t­ ng¾n h¹n</t>
  </si>
  <si>
    <t xml:space="preserve">      - Dù phßng gi¶m gi¸ ®Çu t­ ng¾n h¹n</t>
  </si>
  <si>
    <t>03. C¸c kho¶n ph¶i thu ng¾n h¹n kh¸c</t>
  </si>
  <si>
    <t xml:space="preserve">      - Ph¶i thu vÒ cæ phÇn ho¸</t>
  </si>
  <si>
    <t xml:space="preserve">      - Ph¶i thu vÒ cæ tøc vµ lîi nhuËn ®­îc chia</t>
  </si>
  <si>
    <t xml:space="preserve">      - Ph¶i thu ng­êi lao ®éng</t>
  </si>
  <si>
    <t xml:space="preserve">      - Ph¶i thu kh¸c</t>
  </si>
  <si>
    <t>03. Hµng tån kho</t>
  </si>
  <si>
    <t xml:space="preserve">      - Hµng mua ®ang ®i ®­êng</t>
  </si>
  <si>
    <t xml:space="preserve">      - Hµng ho¸ kho b¶o thuÕ</t>
  </si>
  <si>
    <t xml:space="preserve">      - Hµng ho¸ bÊt ®éng s¶n</t>
  </si>
  <si>
    <t xml:space="preserve">   * Gi¸ trÞ ghi sæ cña hµng tån kho dïng ®Ó thÕ chÊp, cÇm cè ®¶m b¶o c¸c kho¶n nî ph¶i tr¶</t>
  </si>
  <si>
    <t>Sè d­ ®Çu kú</t>
  </si>
  <si>
    <t>Sè d­ cuèi kú</t>
  </si>
  <si>
    <t>Luü kÕ</t>
  </si>
  <si>
    <t xml:space="preserve">   * C¸c tr­êng hîp hoÆc sù kiÖn dÉn ®Õn ph¶i trÝch thªm hoÆc hoµn nhËp dù phßng gi¶m gi¸ hµng tån kho</t>
  </si>
  <si>
    <t>05. ThuÕ vµ c¸c kho¶n ph¶i thu nhµ n­íc</t>
  </si>
  <si>
    <t xml:space="preserve">      - ThuÕ thu nhËp doanh nghiÖp nép thõa</t>
  </si>
  <si>
    <t xml:space="preserve">      - C¸c kho¶n kh¸c ph¶i thu nhµ n­íc</t>
  </si>
  <si>
    <t xml:space="preserve">      - ...............</t>
  </si>
  <si>
    <t>06. Ph¶i thu dµi h¹n néi bé</t>
  </si>
  <si>
    <t xml:space="preserve">      - Cho vay dµi h¹n néi bé</t>
  </si>
  <si>
    <t xml:space="preserve">      - Ph¶i thu dµi h¹n néi bé kh¸c</t>
  </si>
  <si>
    <t>07. Ph¶i thu dµi h¹n kh¸c</t>
  </si>
  <si>
    <t xml:space="preserve">      - Ký quü, ký c­îc dµi h¹n</t>
  </si>
  <si>
    <t xml:space="preserve">      - C¸c kho¶n tiÒn nhËn uû th¸c</t>
  </si>
  <si>
    <t xml:space="preserve">      - Cho vay kh«ng cã l·i</t>
  </si>
  <si>
    <t xml:space="preserve">      - Ph¶i thu dµi h¹n kh¸c </t>
  </si>
  <si>
    <t>11. Chi phÝ x©y dùng c¬ b¶n dë dang</t>
  </si>
  <si>
    <t xml:space="preserve">      - Tæng sè chi phÝ x©y dùng c¬ b¶n dë dang</t>
  </si>
  <si>
    <r>
      <t xml:space="preserve">12. T¨ng, gi¶m bÊt ®éng s¶n ®Çu t­: </t>
    </r>
    <r>
      <rPr>
        <i/>
        <sz val="13"/>
        <rFont val=".VnTime"/>
        <family val="2"/>
      </rPr>
      <t>Kh«ng cã bÊt ®éng s¶n ®Çu t­</t>
    </r>
  </si>
  <si>
    <t>13. §Çu t­ dµi h¹n kh¸c</t>
  </si>
  <si>
    <t xml:space="preserve">      - §Çu t­ cæ phiÕu</t>
  </si>
  <si>
    <t xml:space="preserve">      - §Çu t­ tr¸i phiÕu</t>
  </si>
  <si>
    <t xml:space="preserve">      - §Çu t­ tÝn phiÕu, kú phiÕu</t>
  </si>
  <si>
    <t xml:space="preserve">      - Cho vay dµi h¹n</t>
  </si>
  <si>
    <r>
      <t xml:space="preserve">9. Nguyªn t¾c vµ ph­¬ng ph¸p ghi nhËn c¸c kho¶n dù phßng ph¶i tr¶: </t>
    </r>
    <r>
      <rPr>
        <i/>
        <sz val="13"/>
        <rFont val=".VnTime"/>
        <family val="2"/>
      </rPr>
      <t>Mét kho¶n dù phßng ph¶i tr¶ chØ ®­îc ghi nhËn khi ®ång thêi tho¶ m·n ba ®iÒu kiÖn sau: (1) Doanh gnhiÖp cã nghÜa vô nî hiÖn t¹i (nghÜa vô ph¸p lý hoÆc nghÜa vô liªn ®íi) do kÕt qu¶ tõ mét sù kiÖn x¶y ra; (2) Cã thÓ x¶y ra sù gi¶m sót vÒ nh÷ng lîi Ých kinh tÕ dÉn ®Õn viÖc yªu cÇu ph¶i thanh to¸n nghÜa vô nî; (3) Gi¸ trÞ nghÜa vô nî ®ã ®­îc mét ­íc tÝnh ®¸ng tin cËy. Gi¸ trÞ ®­îc ghi nhËn cña mét kho¶n dù phßng ph¶i tr¶ lµ gi¸ trÞ ®­îc ­íc tÝnh hîp lý nhÊt vÒ kho¶n tiÒn sÏ ph¶i chi ®Ó thanh to¸n nghÜa vô nî hiÖn t¹i t¹i ngµy kÕt thóc kú kÕ to¸n. C¸c kho¶n dù phßng ph¶i tr¶ th­êng gåm: §èi víi C«ng ty th­êng ph¸t sinh dù phßng ph¶i tr¶ vÒ b¶o hµnh c«ng tr×nh x©y l¾p vµ ®­îc lËp vµo cuèi kú kÕ to¸n n¨m.</t>
    </r>
  </si>
  <si>
    <t>10. Nguyªn t¾c ghi nhËn vèn chñ së h÷u:</t>
  </si>
  <si>
    <r>
      <t xml:space="preserve">                           + Chi phÝ tr¶ tr­íc: </t>
    </r>
    <r>
      <rPr>
        <i/>
        <sz val="13"/>
        <rFont val=".VnTime"/>
        <family val="2"/>
      </rPr>
      <t>Lµ chi phÝ ®i vay liªn quan trùc tiÕp ®Õn viÖc ®Çu t­ x©y dùng hoÆc s¶n xuÊt tµi s¶n dë dang khi cã ®ñ ®iÒu kiÖn ®­îc vèn ho¸ nh­ ®· tr×nh bµy ë trªn.</t>
    </r>
  </si>
  <si>
    <t>Kú nµy</t>
  </si>
  <si>
    <t xml:space="preserve">      - Chi phÝ thuÕ TNDN tÝnh trªn thu nhËp chÞu thuÕ n¨m hiÖn hµnh</t>
  </si>
  <si>
    <t xml:space="preserve">      - §iÒu chØnh chi phÝ thuÕ TNDN cña c¸c n¨m tr­íc vµo chi phÝ thuÕ thu nhËp hiÖn hµnh n¨m nay</t>
  </si>
  <si>
    <t xml:space="preserve">      - Tæng chi phÝ thuÕ TNDN hiÖn hµnh</t>
  </si>
  <si>
    <t>31. Chi phÝ thuÕ thu nhËp doanh nghiÖp hiÖn hµnh</t>
  </si>
  <si>
    <t>32. Chi phÝ thuÕ thu nhËp doanh nghiÖp ho·n l¹i</t>
  </si>
  <si>
    <t xml:space="preserve">      - Chi phÝ thuÕ TNDN ho·n l¹i ph¸t sinh tõ c¸c kho¶n chªnh lÖch t¹m thêi ph¶i chÞu thuÕ</t>
  </si>
  <si>
    <t xml:space="preserve">      - Chi phÝ thuÕ TNDN ho·n l¹i ph¸t sinh tõ viÖc hoµn nhËp tµi s¶n thuª thu nhËp  ho·n l¹i</t>
  </si>
  <si>
    <t xml:space="preserve">      - Thu nhËp thuÕ TNDN ho·n l¹i ph¸t sinh tõ c¸c kho¶n chªnh lÖch t¹m thêi ®­îc khÊu trõ</t>
  </si>
  <si>
    <t xml:space="preserve">      - Thu nhËp thuÕ TNDN ho·n l¹i ph¸t sinh tõ c¸c kho¶n lç tÝnh thuÕ vµ ­u ®·i thuÕ ch­a sö dông</t>
  </si>
  <si>
    <t xml:space="preserve">      - Thu nhËp thuÕ TNDN ho·n l¹i ph¸t sinh tõ viÖc hoµn nhËp thuÕ TNDN ho·n l¹i ph¶i tr¶</t>
  </si>
  <si>
    <t xml:space="preserve">      - Tæng chi phÝ thuÕ TNDN ho·n l¹i</t>
  </si>
  <si>
    <t xml:space="preserve">  Ng­êi LËp biÓu                  kÕ to¸n tr­ëng</t>
  </si>
  <si>
    <t xml:space="preserve">   NguyÔn ThÞ QuÕ                       Ph¹m V¨n Tõng</t>
  </si>
  <si>
    <t xml:space="preserve">    NguyÔn ThÞ QuÕ                       Ph¹m V¨n Tõng</t>
  </si>
  <si>
    <t>34. C¸c giao dÞch kh«ng b»ng tiÒn ¶nh h­ëng ®Õn b¸o c¸o l­u chuyÓn tiÒn tÖ vµ c¸c kho¶n tiÒn do doanh nghiÖp n¾m gi÷ nh­ng kh«ng ®­îc sö dông</t>
  </si>
  <si>
    <t>a- Mua tµi s¶n b»ng c¸ch nhËn c¸c kho¶n nî liªn quan trùc tiÕp hoÆc th«ng qua nghiÖp vô cho thuÕ tµi chÝnh</t>
  </si>
  <si>
    <t xml:space="preserve">       - Mua doanh nghiÖp th«ng qua ph¸t hµnh cæ phiÕu</t>
  </si>
  <si>
    <t xml:space="preserve">       - ChuyÓn nî thµnh vèn chñ së h÷u</t>
  </si>
  <si>
    <t xml:space="preserve">       - Tæng gi¸ trÞ mua hoÆc thanh lý</t>
  </si>
  <si>
    <t xml:space="preserve">       - PhÇn gi¸ trÞ mua hoÆc thanh lý ®­îc thanh to¸n b»ng tiÒn vµ c¸c kho¶n t­¬ng ®­¬ng tiÒn</t>
  </si>
  <si>
    <t>b- Mua vµ thanh lý c«ng ty con hoÆc ®¬n vÞ kinh doanh kh¸c trong kú b¸o c¸o</t>
  </si>
  <si>
    <t xml:space="preserve">       - Sè tiÒn vµ c¸c kho¶n t­¬ng ®­¬ng tiÒn thùc cã trong c«ng ty con hoÆc ®¬n vÞ kinh doanh kh¸c ®­îc mua hoÆc thanh lý</t>
  </si>
  <si>
    <t>c- Tr×nh bµy gi¸ trÞ vµ lý do cña c¸c kho¶n tiÒn vµ t­¬ng ®­¬ng tiÒn lín do doanh nghiÖp n¾m gi÷ nh­ng kh«ng ®­îc sö dông do cã sù h¹n chÕ cña ph¸p luËt hoÆc c¸c rµng buéc kh¸c mµ doanh nghiÖp ph¶i thùc hiÖn</t>
  </si>
  <si>
    <t>VII- Th«ng tin bæ sung cho c¸c kho¶n môc tr×nh bµy trong B¸o c¸o l­u chuyÓn tiÒn tÖ</t>
  </si>
  <si>
    <t>VIII- Nh÷ng th«ng tin kh¸c</t>
  </si>
  <si>
    <t>1- Nh÷ng kho¶n nî tiÒm tµng, kho¶n cam kÕt vµ nh÷ng th«ng tin tµi chÝnh kh¸c</t>
  </si>
  <si>
    <t>2- Nh÷ng sù kiÖn ph¸t sinh sau ngµy kÕt thóc kú kÕ to¸n n¨m</t>
  </si>
  <si>
    <t>3- Th«ng tin vÒ c¸c bªn liªn quan</t>
  </si>
  <si>
    <t>4- Tr×nh bµy tµi s¶n, doanh thu, kÕt qu¶ kinh doanh theo bé phËn (Theo lÜnh vùc kinh doanh hoÆc khu vùc ®Þa lý) theo quy ®Þnh cña ChuÈn mùc kÕ to¸n sè 28 "B¸o c¸o bé phËn"</t>
  </si>
  <si>
    <t>5- Th«ng tin so s¸nh (nh÷ng thay ®æi vÒ th«ng tin trong b¸o c¸o tµi chÝnh cña c¸c niªn ®é kÕ to¸n tr­íc)</t>
  </si>
  <si>
    <t>6- Th«ng tin vÒ ho¹t ®éng liªn tôc</t>
  </si>
  <si>
    <t>7. Nh÷ng th«ng tin kh¸c.</t>
  </si>
  <si>
    <t>Ngµy 25 th¸ng 10 n¨m 2007</t>
  </si>
  <si>
    <t>b¶n thuyÕt minh b¸o c¸o tµi chÝnh</t>
  </si>
  <si>
    <t xml:space="preserve">      - L·i b¸n hµng tr¶ chËm</t>
  </si>
  <si>
    <t xml:space="preserve">      - Doanh thu ho¹t ®éng tµi chÝnh kh¸c</t>
  </si>
  <si>
    <t>15. Vay vµ nî ng¾n h¹n</t>
  </si>
  <si>
    <t xml:space="preserve">      - Nî dµi h¹n ®Õn h¹n tr¶</t>
  </si>
  <si>
    <t xml:space="preserve">      - ThuÕ thu nhËp doanh nghiÖp</t>
  </si>
  <si>
    <t xml:space="preserve">      - ThuÕ thu nhËp c¸ nh©n</t>
  </si>
  <si>
    <t xml:space="preserve">      - ThuÕ nhµ ®Êt vµ tiÒn thuª ®Êt</t>
  </si>
  <si>
    <t xml:space="preserve">      - C¸c kho¶n phÝ, lÖ phÝ vµ c¸c kho¶n ph¶i nép kh¸c</t>
  </si>
  <si>
    <t xml:space="preserve">      - TrÝch tr­íc chi phÝ tiÒn l­¬ng trong thêi gian nghØ phÐp</t>
  </si>
  <si>
    <r>
      <t xml:space="preserve">3. Ngµnh nghÒ kinh doanh: </t>
    </r>
    <r>
      <rPr>
        <i/>
        <sz val="13"/>
        <rFont val=".VnTime"/>
        <family val="2"/>
      </rPr>
      <t>X©y dùng c«ng tr×nh c«ng nghiÖp, ®­êng d©y t¶i ®iÖn, tr¹m biÕn thÕ cho c¸c c«ng tr×nh. X©y nhµ ë, trang trÝ néi thÊt, s¶n xuÊt phô tïng cÊu kiÖn kim lo¹i cho x©y dùng. Gia c«ng, chÕ t¹o, l¾p ®Æt thiÕt bÞ cho c¸c c«ng tr×nh d©n dông, c«ng nghiÖp; chÕ t¹o, l¾p ®Æt, söa ch÷a thiÕt bÞ n©ng, thiÕt bÞ ¸p lùc, lß h¬i trung, cao ¸p, b¶o tr× thang m¸y. S¶n xuÊt vµ kinh doanh c¸c lo¹i vËt t­, kim khÝ.Kinh doanh b¸n hµng, th­¬ng m¹i dÞch vô kh¸c</t>
    </r>
  </si>
  <si>
    <t xml:space="preserve">5. Nguyªn t¾c ghi nhËn c¸c kho¶n ®Çu t­ tµi chÝnh: </t>
  </si>
  <si>
    <t>N¨m tr­íc</t>
  </si>
  <si>
    <t xml:space="preserve">                                                           (Gåm c¶ XNTMDV)</t>
  </si>
  <si>
    <r>
      <t xml:space="preserve"> §¬n vÞ : </t>
    </r>
    <r>
      <rPr>
        <b/>
        <sz val="16"/>
        <rFont val=".VnArial Narrow"/>
        <family val="2"/>
      </rPr>
      <t xml:space="preserve">C«ng ty cæ phÇn Lilama 69-1 </t>
    </r>
    <r>
      <rPr>
        <sz val="16"/>
        <rFont val=".VnArial Narrow"/>
        <family val="2"/>
      </rPr>
      <t xml:space="preserve">                                                               </t>
    </r>
  </si>
  <si>
    <r>
      <t xml:space="preserve">      §Þa chØ : </t>
    </r>
    <r>
      <rPr>
        <i/>
        <sz val="14"/>
        <rFont val=".VnArial Narrow"/>
        <family val="2"/>
      </rPr>
      <t>TP B¾c Ninh - tØnh B¾c Ninh</t>
    </r>
    <r>
      <rPr>
        <sz val="14"/>
        <rFont val=".VnArial Narrow"/>
        <family val="2"/>
      </rPr>
      <t xml:space="preserve">                                                   </t>
    </r>
  </si>
  <si>
    <r>
      <t xml:space="preserve">             </t>
    </r>
    <r>
      <rPr>
        <b/>
        <i/>
        <sz val="14"/>
        <rFont val=".VnTime"/>
        <family val="2"/>
      </rPr>
      <t>§¬n vÞ tÝnh:</t>
    </r>
    <r>
      <rPr>
        <i/>
        <sz val="14"/>
        <rFont val=".VnTime"/>
        <family val="2"/>
      </rPr>
      <t xml:space="preserve"> </t>
    </r>
    <r>
      <rPr>
        <b/>
        <sz val="14"/>
        <rFont val=".VnTime"/>
        <family val="2"/>
      </rPr>
      <t xml:space="preserve">VN§ </t>
    </r>
  </si>
  <si>
    <t>3. Nguån kinh phÝ ®· h×nh thµnh TSC§</t>
  </si>
  <si>
    <t xml:space="preserve">                Ng« Quang Quý</t>
  </si>
  <si>
    <t xml:space="preserve"> </t>
  </si>
  <si>
    <r>
      <t xml:space="preserve">                     </t>
    </r>
    <r>
      <rPr>
        <b/>
        <i/>
        <sz val="14"/>
        <rFont val=".VnTime"/>
        <family val="2"/>
      </rPr>
      <t xml:space="preserve">§¬n vÞ tÝnh: </t>
    </r>
    <r>
      <rPr>
        <b/>
        <sz val="14"/>
        <rFont val=".VnTime"/>
        <family val="2"/>
      </rPr>
      <t>VN§</t>
    </r>
  </si>
  <si>
    <r>
      <t xml:space="preserve">            - Ph­¬ng ph¸p lËp dù phßng gi¶m gi¸ hµng tån kho: </t>
    </r>
    <r>
      <rPr>
        <i/>
        <sz val="13"/>
        <rFont val=".VnTime"/>
        <family val="2"/>
      </rPr>
      <t>Cuèi kú kÕ to¸n n¨m, khi gi¸ trÞ thuÇn cã thÓ thùc hiÖn ®­îc cña hµng tån kho nhá h¬n gi¸ gèc th× lËp dù phßng gi¶m gi¸ hµng tån kho. Sè lËp dù phßng lµ sè chªnh lÖch gi÷a gi¸ gèc cña hµng tån kho lín h¬n gi¸ trÞ thuÇn cã thÓ thùc hiÖn ®­îc cña chóng. ViÖc lËp dù phßng gi¶m gi¸ hµng tån kho ®­îc thùc hiÖn trªn c¬ së tõng mÆt hµng tån kho.</t>
    </r>
  </si>
  <si>
    <t xml:space="preserve">      - Chi phÝ söa ch÷a lín TSC§</t>
  </si>
  <si>
    <t xml:space="preserve">      - Chi phÝ trong thêi gian ngõng kinh doanh</t>
  </si>
  <si>
    <t>18. C¸c kho¶n ph¶i tr¶, ph¶i nép ng¾n h¹n kh¸c</t>
  </si>
  <si>
    <t xml:space="preserve">      - Tµi s¶n thõa chê gi¶i quyÕt</t>
  </si>
  <si>
    <t xml:space="preserve">      - NhËn ký quü, ký c­îc ng¾n h¹n</t>
  </si>
  <si>
    <t>20. Vay vµ nî dµi h¹n</t>
  </si>
  <si>
    <t>a- Vay dµi h¹n</t>
  </si>
  <si>
    <t>b- Nî dµi h¹n</t>
  </si>
  <si>
    <t xml:space="preserve">     - C¸c kho¶n nî thuª tµi chÝnh: Kh«ng cã</t>
  </si>
  <si>
    <t>21- Tµi s¶n thuÕ thu nhËp ho·n l¹i vµ thuÕ thu nhËp ho·n l¹i ph¶i tr¶</t>
  </si>
  <si>
    <t>a- Tµi s¶n thuÕ thu nhËp ho·n l¹i</t>
  </si>
  <si>
    <t xml:space="preserve">      - Tµi s¶n thuÕ thu nhËp ho·n l¹i liªn quan ®Õn kho¶n chªnh lÖch t¹m thêi ®­îc khÊu trõ</t>
  </si>
  <si>
    <t xml:space="preserve">      - Tµi s¶n thuÕ thu nhËp ho·n l¹i liªn quan ®Õn kho¶n lç tÝnh thuÕ ch­a sö dông</t>
  </si>
  <si>
    <t xml:space="preserve">      - Tµi s¶n thuÕ thu nhËp ho·n l¹i liªn quan ®Õn kho¶n ­u ®·i tÝnh thuÕ ch­a sö dông</t>
  </si>
  <si>
    <t xml:space="preserve">      - Kho¶n hoµn nhËp tµi s¶n thuÕ thu nhËp ho·n l¹i ®· ®­îc ghi nhËn tõ c¸c n¨m tr­íc</t>
  </si>
  <si>
    <t xml:space="preserve">      - Tµi s¶n thuÕ thu nhËp ho·n l¹i</t>
  </si>
  <si>
    <t>b- ThuÕ thu nhËp ho·n l¹i ph¶i tr¶</t>
  </si>
  <si>
    <t>T¹i ngµy 30/09/2007</t>
  </si>
  <si>
    <t>§Õn cuèi Q3</t>
  </si>
  <si>
    <t xml:space="preserve">      - Cæ tøc ®· c«ng bè sau ngµy kÕt thóc kú kÕ to¸n n¨m</t>
  </si>
  <si>
    <t xml:space="preserve">      - Cæ tøc cña cæ phiÕu ­u ®·i luü kÕ ch­a ®­îc ghi nhËn:</t>
  </si>
  <si>
    <t xml:space="preserve">            + Cæ tøc ®· c«ng bè trªn cæ phiÕu ­u ®·i:</t>
  </si>
  <si>
    <t xml:space="preserve">            + Cæ tøc ®· c«ng bè trªn cæ phiÕu phæ th«ng:</t>
  </si>
  <si>
    <t>®- Cæ phiÕu</t>
  </si>
  <si>
    <t xml:space="preserve">      - Sè l­îng cæ phiÕu ®¨ng ký ph¸t hµnh</t>
  </si>
  <si>
    <t xml:space="preserve">            + Cæ phiÕu phæ th«ng</t>
  </si>
  <si>
    <t xml:space="preserve">                * MÖnh gi¸ cæ phiÕu ®ang l­u hµnh: 10.000, ®ång/1 cæ phiÕu</t>
  </si>
  <si>
    <t>e- C¸c quü cña doanh nghiÖp: Môc ®Ých trÝch lËp vµ sö dông c¸c quü</t>
  </si>
  <si>
    <t>g- Thu nhËp vµ chi phÝ, l·i hoÆc lç ®­îc ghi nhËn trùc tiÕp vµo vèn chñ së h÷u theo qui ®Þnh cña c¸c chuÈn mùc kÕ to¸n cô thÓ</t>
  </si>
  <si>
    <t>23. Nguån kinh phÝ</t>
  </si>
  <si>
    <t xml:space="preserve">      - Nguån kinh phÝ cßn l¹i cuèi n¨m</t>
  </si>
  <si>
    <r>
      <t xml:space="preserve">24. Tµi s¶n thuª ngoµi: </t>
    </r>
    <r>
      <rPr>
        <i/>
        <sz val="13"/>
        <rFont val=".VnTime"/>
        <family val="2"/>
      </rPr>
      <t>Kh«ng cã</t>
    </r>
  </si>
  <si>
    <t>(1)- GÝa trÞ tµi s¶n thuª ngoµi</t>
  </si>
  <si>
    <t xml:space="preserve">     - TSC§ thuª ngoµi</t>
  </si>
  <si>
    <t xml:space="preserve">     - Tµi s¶n kh¸c thuª ngoµi</t>
  </si>
  <si>
    <t xml:space="preserve">     - Tõ 1 n¨m trë xuèng</t>
  </si>
  <si>
    <t xml:space="preserve">     - Trªn 1 n¨m ®Õn 5 n¨m</t>
  </si>
  <si>
    <t xml:space="preserve">     - Trªn 5 n¨m</t>
  </si>
  <si>
    <t>(2)- Tæng sè tiÒn thuª tèi thiÓu trong t­¬ng lai cña hîp ®ång thuª ho¹t ®éng tµi s¶n kh«ng huû ngang theo c¸c thêi h¹n</t>
  </si>
  <si>
    <t xml:space="preserve">                  * Gi¸ trÞ tr¸i phiÕu cã thÓ chuyÓn ®æi</t>
  </si>
  <si>
    <t xml:space="preserve">                  * Thêi h¹n thanh to¸n tr¸i phiÕu</t>
  </si>
  <si>
    <r>
      <t>Nguyªn t¾c ghi nhËn lîi nhuËn ch­a ph©n phèi:</t>
    </r>
    <r>
      <rPr>
        <i/>
        <sz val="13"/>
        <rFont val=".VnTime"/>
        <family val="2"/>
      </rPr>
      <t xml:space="preserve"> Lîi nhuËn ch­a ph©n phèi lµ lîi nhuËn sau thuÕ ch­a chia cho chñ së h÷u hoÆc ch­a trÝch lËp c¸c quü.</t>
    </r>
  </si>
  <si>
    <t xml:space="preserve">      - Vèn ®Çu t­ cña chñ së h÷u</t>
  </si>
  <si>
    <t xml:space="preserve">            + Vèn gãp ®Çu n¨m</t>
  </si>
  <si>
    <t xml:space="preserve">            + Vèn gãp t¨ng trong n¨m</t>
  </si>
  <si>
    <t xml:space="preserve">            + Vèn gãp gi¶m trong n¨m</t>
  </si>
  <si>
    <t xml:space="preserve">            + Vèn gãp cuèi n¨m</t>
  </si>
  <si>
    <t xml:space="preserve">      - Cæ tøc, lîi nhuËn ®· chia</t>
  </si>
  <si>
    <t xml:space="preserve">            + Cæ phiÕu ­u ®·i</t>
  </si>
  <si>
    <t xml:space="preserve">      - Sè l­îng cæ phiÕu ®­îc mua l¹i</t>
  </si>
  <si>
    <t xml:space="preserve">      - Sè l­îng cæ phiÕu ®ang l­u hµnh</t>
  </si>
  <si>
    <t xml:space="preserve">      ......................</t>
  </si>
  <si>
    <t xml:space="preserve">      - Nguån kinh phÝ ®­îc cÊp trong n¨m</t>
  </si>
  <si>
    <r>
      <t xml:space="preserve">          - Nguyªn t¾c vµ ph­¬ng ph¸p ghi nhËn chi phÝ thuÕ thu nhËp doanh nghiÖp ho·n l¹i: </t>
    </r>
    <r>
      <rPr>
        <i/>
        <sz val="13"/>
        <rFont val=".VnTime"/>
        <family val="2"/>
      </rPr>
      <t xml:space="preserve">Cuèi n¨m tµi chÝnh, doanh nghiÖp ph¶i x¸c ®Þnh vµ ghi nhËn "ThuÕ TNDN ho·n l¹i ph¶i tr¶" (nÕu cã) theo chuÈn mùc kÕ to¸n sè 17 "ThuÕ TNDN". </t>
    </r>
  </si>
  <si>
    <t>T¹i ngµy 30/6/2007</t>
  </si>
  <si>
    <t>Ngµy 20 th¸ng 07 n¨m 2007</t>
  </si>
  <si>
    <t>b¸o c¸o l­u chuyÓn tiÒn tÖ</t>
  </si>
  <si>
    <t>M· sè</t>
  </si>
  <si>
    <t>II- L­u chuyÓn tiÒn tõ ho¹t ®éng ®Çu t­</t>
  </si>
  <si>
    <t>L­u chuyÓn tiÒn thuÇn tõ ho¹t ®éng tµi chÝnh</t>
  </si>
  <si>
    <t>III- L­u chuyÓn tiÒn tõ ho¹t ®éng tµi chÝnh</t>
  </si>
  <si>
    <r>
      <t>ThÆng d­ vèn cæ phÇn:</t>
    </r>
    <r>
      <rPr>
        <i/>
        <sz val="13"/>
        <rFont val=".VnTime"/>
        <family val="2"/>
      </rPr>
      <t xml:space="preserve"> Lµ sè chªnh lÖch gi÷a mÖnh gi¸ vµ gi¸ ph¸t hµnh cæ phiÕu.</t>
    </r>
  </si>
  <si>
    <r>
      <t>Vèn kh¸c cña chñ së h÷u:</t>
    </r>
    <r>
      <rPr>
        <i/>
        <sz val="13"/>
        <rFont val=".VnTime"/>
        <family val="2"/>
      </rPr>
      <t xml:space="preserve"> Lµ vèn bæ sung tõ lîi nhuËn sau thuÕ hoÆc ®­îc tÆng, biÕu, viÖn trî, nh­ng ch­a tÝnh cho tõng cæ ®«ng.</t>
    </r>
  </si>
  <si>
    <r>
      <t>Nguyªn t¾c ghi nhËn chªnh lÖch ®¸nh gi¸ l¹i tµi s¶n:</t>
    </r>
    <r>
      <rPr>
        <i/>
        <sz val="13"/>
        <rFont val=".VnTime"/>
        <family val="2"/>
      </rPr>
      <t xml:space="preserve"> §­îc ghi nhËn khi cã quyÕt ®Þnh cña Nhµ n­íc vÒ ®¸nh gi¸ l¹i tµi s¶n; khi cã quyÕt ®Þnh cæ phÇn ho¸ doanh nghiÖp Nhµ n­íc vµ c¸c tr­êng hîp kh¸c theo quy ®Þnh.</t>
    </r>
  </si>
  <si>
    <t xml:space="preserve">                    Ban hµnh theo Q§ sè 15/2006/Q§-BTC</t>
  </si>
  <si>
    <t xml:space="preserve">                      ngµy 20/03/2006 cña Bé tr­ëng BTC</t>
  </si>
  <si>
    <t xml:space="preserve">           MÉu sè B03-DN</t>
  </si>
  <si>
    <r>
      <t xml:space="preserve"> §¬n vÞ : </t>
    </r>
    <r>
      <rPr>
        <b/>
        <sz val="16"/>
        <rFont val=".VnArial Narrow"/>
        <family val="2"/>
      </rPr>
      <t xml:space="preserve">C«ng ty CP Lilama 69-1 </t>
    </r>
    <r>
      <rPr>
        <sz val="16"/>
        <rFont val=".VnArial Narrow"/>
        <family val="2"/>
      </rPr>
      <t xml:space="preserve">                                                               </t>
    </r>
  </si>
  <si>
    <r>
      <t xml:space="preserve">   §Þa chØ : </t>
    </r>
    <r>
      <rPr>
        <i/>
        <sz val="14"/>
        <rFont val=".VnArial Narrow"/>
        <family val="2"/>
      </rPr>
      <t xml:space="preserve">TP B¾c Ninh - tØnh B¾c Ninh   </t>
    </r>
    <r>
      <rPr>
        <sz val="14"/>
        <rFont val=".VnArial Narrow"/>
        <family val="2"/>
      </rPr>
      <t xml:space="preserve">                                                </t>
    </r>
  </si>
  <si>
    <t>01</t>
  </si>
  <si>
    <t>02</t>
  </si>
  <si>
    <t>03</t>
  </si>
  <si>
    <t>04</t>
  </si>
  <si>
    <t>05</t>
  </si>
  <si>
    <t>06</t>
  </si>
  <si>
    <t>07</t>
  </si>
  <si>
    <t>4. TiÒn thu håi cho vay, b¸n l¹i c¸c c«ng cô nî</t>
  </si>
  <si>
    <t>cña ®¬n vÞ kh¸c</t>
  </si>
  <si>
    <t>VII.34</t>
  </si>
  <si>
    <t xml:space="preserve"> tæng gi¸m ®èc c«ng ty</t>
  </si>
  <si>
    <t xml:space="preserve">  Ban hµnh theo Q§ sè 15/2006/Q§-BTC</t>
  </si>
  <si>
    <t xml:space="preserve">    ngµy 20/03/2006 cña Bé tr­ëng BTC</t>
  </si>
  <si>
    <t xml:space="preserve">                 MÉu sè B09-DN</t>
  </si>
  <si>
    <r>
      <t xml:space="preserve">1. H×nh thøc së h÷u vèn: </t>
    </r>
    <r>
      <rPr>
        <i/>
        <sz val="13"/>
        <rFont val=".VnTime"/>
        <family val="2"/>
      </rPr>
      <t>C¸c cæ ®«ng gãp vèn d­íi h×nh thøc cæ phÇn</t>
    </r>
  </si>
  <si>
    <r>
      <t xml:space="preserve">2. LÜnh vùc kinh doanh: </t>
    </r>
    <r>
      <rPr>
        <i/>
        <sz val="13"/>
        <rFont val=".VnTime"/>
        <family val="2"/>
      </rPr>
      <t>X©y dùng c¬ b¶n vµ mét sè lÜnh vùc kh¸c</t>
    </r>
  </si>
  <si>
    <r>
      <t xml:space="preserve">1. Kú kÕ to¸n n¨m: </t>
    </r>
    <r>
      <rPr>
        <i/>
        <sz val="13"/>
        <rFont val=".VnTime"/>
        <family val="2"/>
      </rPr>
      <t>B¾t ®Çu tõ ngµy 01/01 vµ kÕt thóc vµo ngµy 31/12 n¨m d­¬ng lÞch</t>
    </r>
  </si>
  <si>
    <r>
      <t>2. §¬n vÞ tiÒn tÖ sö dông trong kÕ to¸n:</t>
    </r>
    <r>
      <rPr>
        <i/>
        <sz val="13"/>
        <rFont val=".VnTime"/>
        <family val="2"/>
      </rPr>
      <t xml:space="preserve"> §ång ViÖt Nam</t>
    </r>
  </si>
  <si>
    <r>
      <t xml:space="preserve">1. ChÕ ®é kÕ to¸n ¸p dông: </t>
    </r>
    <r>
      <rPr>
        <i/>
        <sz val="13"/>
        <rFont val=".VnTime"/>
        <family val="2"/>
      </rPr>
      <t>ChÕ ®é kÕ to¸n cña ViÖt Nam</t>
    </r>
  </si>
  <si>
    <r>
      <t>2. Tuyªn bè vÒ viÖc tu©n thñ ChuÈn mùc kÕ to¸n vµ ChÕ ®é kÕ to¸n:</t>
    </r>
    <r>
      <rPr>
        <i/>
        <sz val="13"/>
        <rFont val=".VnTime"/>
        <family val="2"/>
      </rPr>
      <t xml:space="preserve"> C«ng ty h¹ch to¸n kÕ to¸n tu©n thñ chuÈn mùc kÕ to¸n vµ chÕ ®é kÕ to¸n ViÖt Nam</t>
    </r>
  </si>
  <si>
    <r>
      <t xml:space="preserve">3. H×nh thøc kÕ to¸n ¸p dông: </t>
    </r>
    <r>
      <rPr>
        <i/>
        <sz val="13"/>
        <rFont val=".VnTime"/>
        <family val="2"/>
      </rPr>
      <t>NhËt ký chung</t>
    </r>
  </si>
  <si>
    <r>
      <t xml:space="preserve">            - Nguyªn t¾c ghi nhËn doanh thu hîp ®ång x©y dùng: </t>
    </r>
    <r>
      <rPr>
        <i/>
        <sz val="13"/>
        <rFont val=".VnTime"/>
        <family val="2"/>
      </rPr>
      <t>Doanh thu cña hîp ®ång x©y dùng bao gåm: Doanh thu ban ®Çu ®­îc ghi trong hîp ®ång vµ c¸c kho¶n t¨ng, gi¶m khi thùc hiÖn hîp ®ång, c¸c kho¶n tiÒn th­ëng vµ c¸c kho¶n thanh to¸n kh¸c nÕu c¸c kho¶n nµy cã kh¶ n¨ng lµm thay ®æi doanh thu vµ cã thÓ x¸c ®Þnh ®­îc mét c¸ch ®¸ng tin cËy. Doanh thu cña hîp ®ång x©y dùng ®­îc x¸c ®Þnh b»ng gi¸ trÞ hîp lý cña c¸c kho¶n ®· thu hoÆc sÏ thu ®­îc.</t>
    </r>
  </si>
  <si>
    <r>
      <t xml:space="preserve">12. Nguyªn t¾c vµ ph­¬ng ph¸p ghi nhËn chi phÝ tµi chÝnh: </t>
    </r>
    <r>
      <rPr>
        <i/>
        <sz val="13"/>
        <rFont val=".VnTime"/>
        <family val="2"/>
      </rPr>
      <t>Chi phÝ tµi chÝnh bao gåm c¸c kho¶n chi phÝ hoÆc c¸c kho¶n lç liªn quan ®Õn c¸c ho¹t ®éng ®Çu t­ tµi chÝnh, chi phÝ cho vay vµ ®i vay vèn, chi phÝ gãp vèn liªn doanh, liªn kÕt, lç chuyÓn nh­îng chøng kho¸n ng¾n h¹n, chi phÝ giao dÞch b¸n chøng kho¸n; C¸c kho¶n lç b¸n ngo¹i tÖ, lç chªnh lÖch tû gi¸ hèi ®o¸i ph¸t sinh trong kú cña ho¹t ®éng kinh doanh; Dù phßng gi¶m gi¸ ®Çu t­ chøng kho¸n vµ c¸c kho¶n chi phÝ cña ho¹t ®éng ®Çu t­ tµi chÝnh kh¸c.</t>
    </r>
  </si>
  <si>
    <t xml:space="preserve">      - Sè l­îng cæ phiÕu ®· b¸n ra c«ng chóng</t>
  </si>
  <si>
    <t xml:space="preserve">13. Nguyªn t¾c vµ ph­¬ng ph¸p ghi nhËn chi phÝ thuÕ thu nhËp doanh nghiÖp hiÖn hµnh, chi phÝ thuÕ thu nhËp doanh nghiÖp ho·n l¹i: </t>
  </si>
  <si>
    <r>
      <t xml:space="preserve">          - Nguyªn t¾c ghi nhËn doanh thu b¸n hµng, doanh thu cung cÊp dÞch vô, doanh thu ho¹t ®éng tµi chÝnh: </t>
    </r>
    <r>
      <rPr>
        <i/>
        <sz val="13"/>
        <rFont val=".VnTime"/>
        <family val="2"/>
      </rPr>
      <t>Theo chuÈn mùc kÕ to¸n sè 14 "Doanh thu vµ thu nhËp kh¸c".</t>
    </r>
  </si>
  <si>
    <t>3. Nguyªn t¾c ghi nhËn vµ khÊu hao tµi s¶n cè ®Þnh vµ bÊt ®éng s¶n ®Çu t­:</t>
  </si>
  <si>
    <t xml:space="preserve">            - Ph­¬ng ph¸p khÊu hao bÊt ®éng s¶n ®Çu t­:</t>
  </si>
  <si>
    <t xml:space="preserve">            - Nguyªn t¾c ghi nhËn bÊt ®éng s¶n ®Çu t­:</t>
  </si>
  <si>
    <t xml:space="preserve">         NguyÔn ThÞ QuÕ                                  Ph¹m V¨n Tõng</t>
  </si>
  <si>
    <t xml:space="preserve">        Ng­êi lËp biÓu                                   kÕ to¸n tr­ëng</t>
  </si>
  <si>
    <t>1. TiÒn thu tõ b¸n hµng, C/cÊp DV vµ Dthu kh¸c</t>
  </si>
  <si>
    <t>2. TiÒn chi tr¶ cho ng­êi cung cÊp HHDV</t>
  </si>
  <si>
    <t>3. TiÒn chi tr¶ cho ng­êi lao ®éng</t>
  </si>
  <si>
    <t>4. TiÒn chi tr¶ l·i vay</t>
  </si>
  <si>
    <t>5. TiÒn chi nép thuÕ thu nhËp doanh nghiÖp</t>
  </si>
  <si>
    <t>6. TiÒn thu kh¸c tõ ho¹t ®éng kinh doanh</t>
  </si>
  <si>
    <t>7. TiÒn chi kh¸c cho ho¹t ®éng kinh doanh</t>
  </si>
  <si>
    <t>I- L­u chuyÓn tiÒn tõ ho¹t ®éng kinh doanh</t>
  </si>
  <si>
    <t>L­u chuyÓn tiÒn thuÇn tõ ho¹t ®éng kinh doanh</t>
  </si>
  <si>
    <t>5. TiÒn chi ®Çu t­, gãp vèn vµo ®¬n vÞ kh¸c</t>
  </si>
  <si>
    <t>6. TiÒn thu håi ®Çu t­ gãp vèn vµo ®¬n vÞ kh¸c</t>
  </si>
  <si>
    <t>3. TiÒn vay ng¾n h¹n, dµi h¹n nhËn ®­îc</t>
  </si>
  <si>
    <t>4. TiÒn chi tr¶ nî gèc vay</t>
  </si>
  <si>
    <t>5. TiÒn chi tr¶ nî thuª tµi chÝnh</t>
  </si>
  <si>
    <t>6. Cæ tøc, lîi nhuËn ®· tr¶ cho chñ së h÷u</t>
  </si>
  <si>
    <t>L­u chuyÓn tiÒn thuÇn trong kú (20+30+40)</t>
  </si>
  <si>
    <t>TiÒn vµ t­¬ng ®­¬ng tiÒn ®Çu kú</t>
  </si>
  <si>
    <t>ngo¹i tÖ</t>
  </si>
  <si>
    <t>2. TiÒn chi tr¶ vèn gãp cho c¸c chñ së h÷u, mua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</si>
</sst>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m/d"/>
    <numFmt numFmtId="167" formatCode="_(* #,##0.000_);_(* \(#,##0.000\);_(* &quot;-&quot;??_);_(@_)"/>
    <numFmt numFmtId="168" formatCode="_(* #,##0.0000_);_(* \(#,##0.0000\);_(* &quot;-&quot;??_);_(@_)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dd/mm/yyyy"/>
    <numFmt numFmtId="176" formatCode="\ #\ ###\ ###\ ###\ ###"/>
    <numFmt numFmtId="177" formatCode="\'\'"/>
    <numFmt numFmtId="178" formatCode="0.00000000"/>
  </numFmts>
  <fonts count="42">
    <font>
      <sz val="12"/>
      <name val=".VnTime"/>
      <family val="0"/>
    </font>
    <font>
      <sz val="14"/>
      <name val=".VnArial Narrow"/>
      <family val="2"/>
    </font>
    <font>
      <b/>
      <sz val="14"/>
      <name val=".VnArial Narrow"/>
      <family val="2"/>
    </font>
    <font>
      <b/>
      <sz val="12"/>
      <name val=".VnArial Narrow"/>
      <family val="2"/>
    </font>
    <font>
      <sz val="12"/>
      <name val=".VnArial Narrow"/>
      <family val="2"/>
    </font>
    <font>
      <sz val="14"/>
      <name val=".VnTime"/>
      <family val="0"/>
    </font>
    <font>
      <b/>
      <sz val="14"/>
      <name val=".VnTime"/>
      <family val="2"/>
    </font>
    <font>
      <sz val="16"/>
      <name val=".VnTime"/>
      <family val="0"/>
    </font>
    <font>
      <i/>
      <sz val="14"/>
      <name val=".VnTime"/>
      <family val="2"/>
    </font>
    <font>
      <sz val="13"/>
      <name val=".VnTime"/>
      <family val="0"/>
    </font>
    <font>
      <sz val="13"/>
      <name val=".VnArial Narrow"/>
      <family val="2"/>
    </font>
    <font>
      <b/>
      <sz val="13"/>
      <name val=".VnArial Narrow"/>
      <family val="2"/>
    </font>
    <font>
      <sz val="13"/>
      <name val=".VnArial NarrowH"/>
      <family val="2"/>
    </font>
    <font>
      <sz val="13"/>
      <name val=".VnTimeH"/>
      <family val="2"/>
    </font>
    <font>
      <i/>
      <sz val="14"/>
      <name val=".VnArial Narrow"/>
      <family val="2"/>
    </font>
    <font>
      <b/>
      <i/>
      <sz val="14"/>
      <name val=".VnTime"/>
      <family val="2"/>
    </font>
    <font>
      <b/>
      <sz val="18"/>
      <name val=".VnTimeH"/>
      <family val="2"/>
    </font>
    <font>
      <sz val="16"/>
      <name val=".VnArial Narrow"/>
      <family val="2"/>
    </font>
    <font>
      <b/>
      <sz val="13"/>
      <name val=".VnTime"/>
      <family val="2"/>
    </font>
    <font>
      <i/>
      <sz val="12"/>
      <name val=".VnTime"/>
      <family val="2"/>
    </font>
    <font>
      <b/>
      <sz val="16"/>
      <name val=".VnArial Narrow"/>
      <family val="2"/>
    </font>
    <font>
      <b/>
      <i/>
      <sz val="13"/>
      <name val=".VnTime"/>
      <family val="2"/>
    </font>
    <font>
      <i/>
      <sz val="12"/>
      <name val=".VnArial Narrow"/>
      <family val="2"/>
    </font>
    <font>
      <b/>
      <sz val="15"/>
      <name val=".VnTime"/>
      <family val="2"/>
    </font>
    <font>
      <i/>
      <sz val="13"/>
      <name val=".VnTime"/>
      <family val="2"/>
    </font>
    <font>
      <b/>
      <sz val="13"/>
      <color indexed="10"/>
      <name val=".VnTime"/>
      <family val="2"/>
    </font>
    <font>
      <b/>
      <sz val="12"/>
      <name val=".VnTime"/>
      <family val="2"/>
    </font>
    <font>
      <b/>
      <sz val="12"/>
      <name val=".VnTimeH"/>
      <family val="2"/>
    </font>
    <font>
      <sz val="13"/>
      <color indexed="10"/>
      <name val=".VnTime"/>
      <family val="2"/>
    </font>
    <font>
      <sz val="12"/>
      <color indexed="10"/>
      <name val=".VnTime"/>
      <family val="0"/>
    </font>
    <font>
      <sz val="8"/>
      <name val="Tahoma"/>
      <family val="0"/>
    </font>
    <font>
      <b/>
      <sz val="8"/>
      <name val="Tahoma"/>
      <family val="0"/>
    </font>
    <font>
      <b/>
      <sz val="16"/>
      <color indexed="10"/>
      <name val=".VnTime"/>
      <family val="2"/>
    </font>
    <font>
      <sz val="8"/>
      <name val=".VnTime"/>
      <family val="0"/>
    </font>
    <font>
      <b/>
      <i/>
      <sz val="16"/>
      <color indexed="10"/>
      <name val=".VnTime"/>
      <family val="2"/>
    </font>
    <font>
      <b/>
      <sz val="15"/>
      <name val=".VnArial Narrow"/>
      <family val="2"/>
    </font>
    <font>
      <b/>
      <sz val="12"/>
      <name val=".VnArial NarrowH"/>
      <family val="2"/>
    </font>
    <font>
      <sz val="12"/>
      <name val=".VnArial NarrowH"/>
      <family val="2"/>
    </font>
    <font>
      <sz val="15"/>
      <name val=".VnArial Narrow"/>
      <family val="2"/>
    </font>
    <font>
      <b/>
      <sz val="15"/>
      <name val=".VnArial NarrowH"/>
      <family val="2"/>
    </font>
    <font>
      <b/>
      <sz val="19"/>
      <name val=".VnTimeH"/>
      <family val="2"/>
    </font>
    <font>
      <b/>
      <sz val="8"/>
      <name val=".VnTime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ash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Alignment="1">
      <alignment horizontal="left"/>
    </xf>
    <xf numFmtId="165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3" fontId="10" fillId="0" borderId="2" xfId="0" applyNumberFormat="1" applyFont="1" applyBorder="1" applyAlignment="1">
      <alignment/>
    </xf>
    <xf numFmtId="3" fontId="10" fillId="0" borderId="3" xfId="0" applyNumberFormat="1" applyFont="1" applyBorder="1" applyAlignment="1">
      <alignment/>
    </xf>
    <xf numFmtId="3" fontId="11" fillId="0" borderId="4" xfId="0" applyNumberFormat="1" applyFont="1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 horizontal="left"/>
    </xf>
    <xf numFmtId="0" fontId="10" fillId="0" borderId="3" xfId="0" applyFont="1" applyBorder="1" applyAlignment="1">
      <alignment/>
    </xf>
    <xf numFmtId="0" fontId="4" fillId="0" borderId="0" xfId="0" applyFont="1" applyAlignment="1">
      <alignment/>
    </xf>
    <xf numFmtId="165" fontId="4" fillId="0" borderId="3" xfId="15" applyNumberFormat="1" applyFont="1" applyBorder="1" applyAlignment="1">
      <alignment/>
    </xf>
    <xf numFmtId="0" fontId="11" fillId="0" borderId="0" xfId="0" applyFont="1" applyAlignment="1">
      <alignment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0" fillId="0" borderId="0" xfId="0" applyFont="1" applyAlignment="1">
      <alignment/>
    </xf>
    <xf numFmtId="0" fontId="6" fillId="0" borderId="5" xfId="0" applyFont="1" applyBorder="1" applyAlignment="1">
      <alignment/>
    </xf>
    <xf numFmtId="0" fontId="10" fillId="0" borderId="2" xfId="0" applyFont="1" applyBorder="1" applyAlignment="1">
      <alignment/>
    </xf>
    <xf numFmtId="0" fontId="18" fillId="0" borderId="2" xfId="0" applyFont="1" applyBorder="1" applyAlignment="1">
      <alignment/>
    </xf>
    <xf numFmtId="0" fontId="18" fillId="0" borderId="3" xfId="0" applyFont="1" applyBorder="1" applyAlignment="1">
      <alignment/>
    </xf>
    <xf numFmtId="0" fontId="18" fillId="0" borderId="4" xfId="0" applyFont="1" applyBorder="1" applyAlignment="1">
      <alignment/>
    </xf>
    <xf numFmtId="3" fontId="11" fillId="0" borderId="3" xfId="0" applyNumberFormat="1" applyFont="1" applyBorder="1" applyAlignment="1">
      <alignment/>
    </xf>
    <xf numFmtId="0" fontId="19" fillId="0" borderId="0" xfId="0" applyFont="1" applyAlignment="1">
      <alignment horizontal="left"/>
    </xf>
    <xf numFmtId="0" fontId="17" fillId="0" borderId="0" xfId="0" applyFont="1" applyAlignment="1" quotePrefix="1">
      <alignment horizontal="left"/>
    </xf>
    <xf numFmtId="0" fontId="1" fillId="0" borderId="0" xfId="0" applyFont="1" applyAlignment="1" quotePrefix="1">
      <alignment horizontal="left"/>
    </xf>
    <xf numFmtId="0" fontId="21" fillId="0" borderId="3" xfId="0" applyFont="1" applyBorder="1" applyAlignment="1">
      <alignment/>
    </xf>
    <xf numFmtId="0" fontId="9" fillId="0" borderId="6" xfId="0" applyFont="1" applyBorder="1" applyAlignment="1">
      <alignment/>
    </xf>
    <xf numFmtId="3" fontId="10" fillId="0" borderId="6" xfId="0" applyNumberFormat="1" applyFont="1" applyBorder="1" applyAlignment="1">
      <alignment/>
    </xf>
    <xf numFmtId="0" fontId="9" fillId="0" borderId="3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3" fillId="0" borderId="6" xfId="0" applyFont="1" applyBorder="1" applyAlignment="1">
      <alignment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0" fontId="4" fillId="0" borderId="8" xfId="0" applyFont="1" applyBorder="1" applyAlignment="1">
      <alignment horizontal="center"/>
    </xf>
    <xf numFmtId="0" fontId="24" fillId="0" borderId="0" xfId="0" applyFont="1" applyAlignment="1">
      <alignment/>
    </xf>
    <xf numFmtId="0" fontId="9" fillId="0" borderId="0" xfId="0" applyFont="1" applyAlignment="1">
      <alignment/>
    </xf>
    <xf numFmtId="0" fontId="25" fillId="0" borderId="0" xfId="0" applyFont="1" applyAlignment="1">
      <alignment/>
    </xf>
    <xf numFmtId="3" fontId="10" fillId="0" borderId="0" xfId="0" applyNumberFormat="1" applyFont="1" applyAlignment="1">
      <alignment/>
    </xf>
    <xf numFmtId="0" fontId="11" fillId="0" borderId="3" xfId="0" applyFont="1" applyBorder="1" applyAlignment="1">
      <alignment/>
    </xf>
    <xf numFmtId="0" fontId="11" fillId="0" borderId="4" xfId="0" applyFont="1" applyBorder="1" applyAlignment="1">
      <alignment/>
    </xf>
    <xf numFmtId="0" fontId="27" fillId="0" borderId="0" xfId="0" applyFont="1" applyAlignment="1">
      <alignment/>
    </xf>
    <xf numFmtId="3" fontId="24" fillId="0" borderId="0" xfId="0" applyNumberFormat="1" applyFont="1" applyAlignment="1">
      <alignment/>
    </xf>
    <xf numFmtId="0" fontId="9" fillId="0" borderId="3" xfId="0" applyFont="1" applyBorder="1" applyAlignment="1" quotePrefix="1">
      <alignment horizontal="center"/>
    </xf>
    <xf numFmtId="3" fontId="9" fillId="0" borderId="0" xfId="0" applyNumberFormat="1" applyFont="1" applyAlignment="1">
      <alignment horizontal="right"/>
    </xf>
    <xf numFmtId="0" fontId="28" fillId="0" borderId="0" xfId="0" applyFont="1" applyAlignment="1">
      <alignment/>
    </xf>
    <xf numFmtId="0" fontId="9" fillId="0" borderId="0" xfId="0" applyFont="1" applyAlignment="1">
      <alignment horizontal="justify" wrapText="1"/>
    </xf>
    <xf numFmtId="0" fontId="9" fillId="0" borderId="0" xfId="0" applyFont="1" applyAlignment="1" quotePrefix="1">
      <alignment horizontal="justify" wrapText="1"/>
    </xf>
    <xf numFmtId="0" fontId="9" fillId="0" borderId="0" xfId="0" applyFont="1" applyAlignment="1" quotePrefix="1">
      <alignment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3" fontId="28" fillId="0" borderId="0" xfId="0" applyNumberFormat="1" applyFont="1" applyAlignment="1">
      <alignment/>
    </xf>
    <xf numFmtId="0" fontId="9" fillId="0" borderId="0" xfId="0" applyFont="1" applyAlignment="1">
      <alignment horizontal="justify"/>
    </xf>
    <xf numFmtId="0" fontId="9" fillId="0" borderId="3" xfId="0" applyFont="1" applyBorder="1" applyAlignment="1">
      <alignment wrapText="1"/>
    </xf>
    <xf numFmtId="3" fontId="29" fillId="0" borderId="0" xfId="0" applyNumberFormat="1" applyFont="1" applyAlignment="1">
      <alignment/>
    </xf>
    <xf numFmtId="0" fontId="24" fillId="0" borderId="0" xfId="0" applyFont="1" applyAlignment="1">
      <alignment horizontal="justify" wrapText="1"/>
    </xf>
    <xf numFmtId="0" fontId="9" fillId="0" borderId="0" xfId="0" applyFont="1" applyAlignment="1" quotePrefix="1">
      <alignment horizontal="left" wrapText="1"/>
    </xf>
    <xf numFmtId="0" fontId="32" fillId="0" borderId="0" xfId="0" applyFont="1" applyAlignment="1">
      <alignment/>
    </xf>
    <xf numFmtId="3" fontId="32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0" fillId="0" borderId="5" xfId="0" applyBorder="1" applyAlignment="1">
      <alignment/>
    </xf>
    <xf numFmtId="0" fontId="27" fillId="0" borderId="0" xfId="0" applyFont="1" applyAlignment="1" quotePrefix="1">
      <alignment horizontal="left"/>
    </xf>
    <xf numFmtId="0" fontId="1" fillId="0" borderId="0" xfId="0" applyFont="1" applyBorder="1" applyAlignment="1" quotePrefix="1">
      <alignment horizontal="left"/>
    </xf>
    <xf numFmtId="0" fontId="4" fillId="0" borderId="3" xfId="0" applyFont="1" applyBorder="1" applyAlignment="1">
      <alignment horizontal="center"/>
    </xf>
    <xf numFmtId="0" fontId="4" fillId="0" borderId="8" xfId="0" applyFont="1" applyBorder="1" applyAlignment="1">
      <alignment/>
    </xf>
    <xf numFmtId="165" fontId="3" fillId="0" borderId="3" xfId="15" applyNumberFormat="1" applyFont="1" applyBorder="1" applyAlignment="1">
      <alignment/>
    </xf>
    <xf numFmtId="0" fontId="10" fillId="0" borderId="3" xfId="0" applyFont="1" applyBorder="1" applyAlignment="1">
      <alignment horizontal="center"/>
    </xf>
    <xf numFmtId="0" fontId="4" fillId="0" borderId="3" xfId="0" applyFont="1" applyBorder="1" applyAlignment="1" quotePrefix="1">
      <alignment horizontal="left"/>
    </xf>
    <xf numFmtId="3" fontId="9" fillId="0" borderId="0" xfId="0" applyNumberFormat="1" applyFont="1" applyAlignment="1" quotePrefix="1">
      <alignment horizontal="center"/>
    </xf>
    <xf numFmtId="0" fontId="34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Border="1" applyAlignment="1">
      <alignment horizontal="centerContinuous"/>
    </xf>
    <xf numFmtId="0" fontId="4" fillId="0" borderId="0" xfId="0" applyFont="1" applyAlignment="1" quotePrefix="1">
      <alignment horizontal="left"/>
    </xf>
    <xf numFmtId="0" fontId="19" fillId="0" borderId="0" xfId="0" applyFont="1" applyAlignment="1">
      <alignment/>
    </xf>
    <xf numFmtId="0" fontId="8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165" fontId="27" fillId="0" borderId="9" xfId="15" applyNumberFormat="1" applyFont="1" applyBorder="1" applyAlignment="1" quotePrefix="1">
      <alignment horizontal="left"/>
    </xf>
    <xf numFmtId="0" fontId="36" fillId="0" borderId="2" xfId="0" applyFont="1" applyBorder="1" applyAlignment="1">
      <alignment horizontal="center"/>
    </xf>
    <xf numFmtId="165" fontId="27" fillId="0" borderId="2" xfId="15" applyNumberFormat="1" applyFont="1" applyBorder="1" applyAlignment="1" quotePrefix="1">
      <alignment horizontal="right"/>
    </xf>
    <xf numFmtId="165" fontId="26" fillId="0" borderId="3" xfId="15" applyNumberFormat="1" applyFont="1" applyBorder="1" applyAlignment="1" quotePrefix="1">
      <alignment horizontal="left"/>
    </xf>
    <xf numFmtId="165" fontId="4" fillId="0" borderId="3" xfId="0" applyNumberFormat="1" applyFont="1" applyBorder="1" applyAlignment="1" quotePrefix="1">
      <alignment horizontal="left"/>
    </xf>
    <xf numFmtId="165" fontId="26" fillId="0" borderId="3" xfId="15" applyNumberFormat="1" applyFont="1" applyBorder="1" applyAlignment="1" quotePrefix="1">
      <alignment horizontal="center"/>
    </xf>
    <xf numFmtId="0" fontId="36" fillId="0" borderId="3" xfId="0" applyFont="1" applyBorder="1" applyAlignment="1">
      <alignment horizontal="center"/>
    </xf>
    <xf numFmtId="165" fontId="27" fillId="0" borderId="3" xfId="15" applyNumberFormat="1" applyFont="1" applyBorder="1" applyAlignment="1">
      <alignment/>
    </xf>
    <xf numFmtId="165" fontId="4" fillId="0" borderId="8" xfId="15" applyNumberFormat="1" applyFont="1" applyBorder="1" applyAlignment="1">
      <alignment/>
    </xf>
    <xf numFmtId="0" fontId="36" fillId="0" borderId="8" xfId="0" applyFont="1" applyBorder="1" applyAlignment="1">
      <alignment horizontal="center"/>
    </xf>
    <xf numFmtId="165" fontId="27" fillId="0" borderId="8" xfId="15" applyNumberFormat="1" applyFont="1" applyBorder="1" applyAlignment="1">
      <alignment/>
    </xf>
    <xf numFmtId="165" fontId="26" fillId="0" borderId="10" xfId="15" applyNumberFormat="1" applyFont="1" applyBorder="1" applyAlignment="1">
      <alignment horizontal="center"/>
    </xf>
    <xf numFmtId="165" fontId="0" fillId="0" borderId="0" xfId="0" applyNumberFormat="1" applyFont="1" applyAlignment="1">
      <alignment/>
    </xf>
    <xf numFmtId="0" fontId="14" fillId="0" borderId="0" xfId="0" applyFont="1" applyBorder="1" applyAlignment="1" quotePrefix="1">
      <alignment/>
    </xf>
    <xf numFmtId="0" fontId="37" fillId="0" borderId="0" xfId="0" applyFont="1" applyAlignment="1" quotePrefix="1">
      <alignment/>
    </xf>
    <xf numFmtId="0" fontId="6" fillId="0" borderId="0" xfId="0" applyFont="1" applyBorder="1" applyAlignment="1">
      <alignment/>
    </xf>
    <xf numFmtId="165" fontId="0" fillId="0" borderId="5" xfId="15" applyNumberForma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165" fontId="10" fillId="0" borderId="1" xfId="15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wrapText="1"/>
    </xf>
    <xf numFmtId="3" fontId="10" fillId="0" borderId="7" xfId="0" applyNumberFormat="1" applyFont="1" applyBorder="1" applyAlignment="1">
      <alignment/>
    </xf>
    <xf numFmtId="0" fontId="11" fillId="0" borderId="3" xfId="0" applyFont="1" applyBorder="1" applyAlignment="1">
      <alignment wrapText="1"/>
    </xf>
    <xf numFmtId="165" fontId="10" fillId="0" borderId="4" xfId="15" applyNumberFormat="1" applyFont="1" applyBorder="1" applyAlignment="1">
      <alignment horizontal="right"/>
    </xf>
    <xf numFmtId="0" fontId="14" fillId="0" borderId="0" xfId="0" applyFont="1" applyAlignment="1">
      <alignment/>
    </xf>
    <xf numFmtId="165" fontId="1" fillId="0" borderId="0" xfId="15" applyNumberFormat="1" applyFont="1" applyAlignment="1">
      <alignment/>
    </xf>
    <xf numFmtId="165" fontId="5" fillId="0" borderId="0" xfId="15" applyNumberFormat="1" applyFont="1" applyAlignment="1">
      <alignment/>
    </xf>
    <xf numFmtId="0" fontId="6" fillId="0" borderId="0" xfId="0" applyFont="1" applyAlignment="1">
      <alignment horizontal="center"/>
    </xf>
    <xf numFmtId="165" fontId="26" fillId="0" borderId="3" xfId="15" applyNumberFormat="1" applyFont="1" applyBorder="1" applyAlignment="1">
      <alignment horizontal="left"/>
    </xf>
    <xf numFmtId="165" fontId="27" fillId="0" borderId="3" xfId="15" applyNumberFormat="1" applyFont="1" applyBorder="1" applyAlignment="1">
      <alignment horizontal="left"/>
    </xf>
    <xf numFmtId="0" fontId="11" fillId="0" borderId="7" xfId="0" applyFont="1" applyBorder="1" applyAlignment="1">
      <alignment horizontal="center" wrapText="1"/>
    </xf>
    <xf numFmtId="0" fontId="11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 wrapText="1"/>
    </xf>
    <xf numFmtId="0" fontId="11" fillId="0" borderId="4" xfId="0" applyFont="1" applyBorder="1" applyAlignment="1">
      <alignment horizontal="center"/>
    </xf>
    <xf numFmtId="165" fontId="27" fillId="0" borderId="3" xfId="15" applyNumberFormat="1" applyFont="1" applyBorder="1" applyAlignment="1">
      <alignment horizontal="center"/>
    </xf>
    <xf numFmtId="0" fontId="4" fillId="0" borderId="3" xfId="0" applyFont="1" applyBorder="1" applyAlignment="1" quotePrefix="1">
      <alignment horizontal="center"/>
    </xf>
    <xf numFmtId="0" fontId="36" fillId="0" borderId="3" xfId="0" applyFont="1" applyBorder="1" applyAlignment="1">
      <alignment horizontal="left"/>
    </xf>
    <xf numFmtId="0" fontId="4" fillId="0" borderId="3" xfId="0" applyFont="1" applyBorder="1" applyAlignment="1" quotePrefix="1">
      <alignment/>
    </xf>
    <xf numFmtId="0" fontId="36" fillId="0" borderId="8" xfId="0" applyFont="1" applyBorder="1" applyAlignment="1">
      <alignment horizontal="left"/>
    </xf>
    <xf numFmtId="0" fontId="26" fillId="0" borderId="0" xfId="0" applyFont="1" applyAlignment="1">
      <alignment/>
    </xf>
    <xf numFmtId="165" fontId="26" fillId="0" borderId="0" xfId="0" applyNumberFormat="1" applyFont="1" applyAlignment="1">
      <alignment/>
    </xf>
    <xf numFmtId="0" fontId="36" fillId="0" borderId="3" xfId="0" applyFont="1" applyBorder="1" applyAlignment="1">
      <alignment horizontal="center"/>
    </xf>
    <xf numFmtId="0" fontId="36" fillId="0" borderId="3" xfId="0" applyFont="1" applyBorder="1" applyAlignment="1" quotePrefix="1">
      <alignment horizontal="left"/>
    </xf>
    <xf numFmtId="165" fontId="27" fillId="0" borderId="3" xfId="15" applyNumberFormat="1" applyFont="1" applyBorder="1" applyAlignment="1" quotePrefix="1">
      <alignment horizontal="right"/>
    </xf>
    <xf numFmtId="165" fontId="4" fillId="0" borderId="3" xfId="0" applyNumberFormat="1" applyFont="1" applyBorder="1" applyAlignment="1">
      <alignment horizontal="left"/>
    </xf>
    <xf numFmtId="165" fontId="0" fillId="0" borderId="0" xfId="15" applyNumberFormat="1" applyAlignment="1">
      <alignment/>
    </xf>
    <xf numFmtId="0" fontId="4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5" fontId="38" fillId="0" borderId="0" xfId="15" applyNumberFormat="1" applyFont="1" applyAlignment="1">
      <alignment horizontal="center"/>
    </xf>
    <xf numFmtId="0" fontId="39" fillId="0" borderId="0" xfId="0" applyFont="1" applyAlignment="1" quotePrefix="1">
      <alignment horizontal="left"/>
    </xf>
    <xf numFmtId="165" fontId="14" fillId="0" borderId="10" xfId="15" applyNumberFormat="1" applyFont="1" applyBorder="1" applyAlignment="1">
      <alignment horizontal="left"/>
    </xf>
    <xf numFmtId="0" fontId="1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9" fillId="0" borderId="0" xfId="0" applyFont="1" applyAlignment="1">
      <alignment horizontal="justify" wrapText="1"/>
    </xf>
    <xf numFmtId="0" fontId="9" fillId="0" borderId="0" xfId="0" applyFont="1" applyAlignment="1" quotePrefix="1">
      <alignment horizontal="justify" wrapText="1"/>
    </xf>
    <xf numFmtId="0" fontId="9" fillId="0" borderId="0" xfId="0" applyFont="1" applyAlignment="1">
      <alignment horizontal="justify"/>
    </xf>
    <xf numFmtId="0" fontId="18" fillId="0" borderId="0" xfId="0" applyFont="1" applyAlignment="1">
      <alignment horizontal="justify" wrapText="1"/>
    </xf>
    <xf numFmtId="0" fontId="24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23" fillId="0" borderId="0" xfId="0" applyFont="1" applyAlignment="1">
      <alignment horizontal="center"/>
    </xf>
    <xf numFmtId="0" fontId="24" fillId="0" borderId="0" xfId="0" applyFont="1" applyAlignment="1" quotePrefix="1">
      <alignment horizontal="justify" wrapText="1"/>
    </xf>
    <xf numFmtId="0" fontId="24" fillId="0" borderId="0" xfId="0" applyFont="1" applyAlignment="1">
      <alignment horizontal="justify"/>
    </xf>
    <xf numFmtId="0" fontId="24" fillId="0" borderId="0" xfId="0" applyNumberFormat="1" applyFont="1" applyAlignment="1" quotePrefix="1">
      <alignment horizontal="justify" wrapText="1"/>
    </xf>
    <xf numFmtId="0" fontId="19" fillId="0" borderId="0" xfId="0" applyFont="1" applyAlignment="1">
      <alignment horizontal="justify" wrapText="1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3705225</xdr:colOff>
      <xdr:row>81</xdr:row>
      <xdr:rowOff>0</xdr:rowOff>
    </xdr:from>
    <xdr:to>
      <xdr:col>1</xdr:col>
      <xdr:colOff>3705225</xdr:colOff>
      <xdr:row>81</xdr:row>
      <xdr:rowOff>0</xdr:rowOff>
    </xdr:to>
    <xdr:sp>
      <xdr:nvSpPr>
        <xdr:cNvPr id="1" name="Line 3"/>
        <xdr:cNvSpPr>
          <a:spLocks/>
        </xdr:cNvSpPr>
      </xdr:nvSpPr>
      <xdr:spPr>
        <a:xfrm>
          <a:off x="4248150" y="2810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1"/>
  <sheetViews>
    <sheetView tabSelected="1" zoomScale="75" zoomScaleNormal="75" workbookViewId="0" topLeftCell="A1">
      <selection activeCell="A1" sqref="A1"/>
    </sheetView>
  </sheetViews>
  <sheetFormatPr defaultColWidth="8.796875" defaultRowHeight="15"/>
  <cols>
    <col min="1" max="1" width="5.69921875" style="0" customWidth="1"/>
    <col min="2" max="2" width="47.09765625" style="0" customWidth="1"/>
    <col min="3" max="3" width="17.8984375" style="0" customWidth="1"/>
    <col min="4" max="4" width="18" style="0" customWidth="1"/>
    <col min="5" max="6" width="18.59765625" style="0" customWidth="1"/>
  </cols>
  <sheetData>
    <row r="1" spans="1:4" ht="24" customHeight="1">
      <c r="A1" s="29" t="s">
        <v>342</v>
      </c>
      <c r="B1" s="29"/>
      <c r="C1" s="112" t="s">
        <v>62</v>
      </c>
      <c r="D1" s="92"/>
    </row>
    <row r="2" spans="1:3" ht="18.75" customHeight="1">
      <c r="A2" s="30" t="s">
        <v>343</v>
      </c>
      <c r="B2" s="30"/>
      <c r="C2" s="54" t="s">
        <v>60</v>
      </c>
    </row>
    <row r="3" spans="2:3" ht="18.75" customHeight="1">
      <c r="B3" s="93"/>
      <c r="C3" s="94" t="s">
        <v>61</v>
      </c>
    </row>
    <row r="4" spans="2:3" ht="15" customHeight="1">
      <c r="B4" s="93"/>
      <c r="C4" s="94"/>
    </row>
    <row r="5" spans="2:4" ht="33.75" customHeight="1">
      <c r="B5" s="142" t="s">
        <v>107</v>
      </c>
      <c r="C5" s="142"/>
      <c r="D5" s="142"/>
    </row>
    <row r="6" spans="2:4" ht="25.5" customHeight="1">
      <c r="B6" s="143" t="s">
        <v>128</v>
      </c>
      <c r="C6" s="143"/>
      <c r="D6" s="143"/>
    </row>
    <row r="7" spans="1:4" ht="30.75" customHeight="1">
      <c r="A7" s="123" t="s">
        <v>109</v>
      </c>
      <c r="B7" s="145" t="s">
        <v>129</v>
      </c>
      <c r="C7" s="145"/>
      <c r="D7" s="145"/>
    </row>
    <row r="8" ht="18.75">
      <c r="C8" s="95" t="s">
        <v>344</v>
      </c>
    </row>
    <row r="9" spans="1:4" ht="30" customHeight="1">
      <c r="A9" s="96" t="s">
        <v>40</v>
      </c>
      <c r="B9" s="96" t="s">
        <v>105</v>
      </c>
      <c r="C9" s="96" t="s">
        <v>267</v>
      </c>
      <c r="D9" s="96" t="s">
        <v>268</v>
      </c>
    </row>
    <row r="10" spans="1:5" ht="30.75" customHeight="1">
      <c r="A10" s="98" t="s">
        <v>64</v>
      </c>
      <c r="B10" s="97" t="s">
        <v>65</v>
      </c>
      <c r="C10" s="99">
        <f>C11+C13+C14+C15</f>
        <v>154950755735</v>
      </c>
      <c r="D10" s="99">
        <f>D11+D13+D14+D15</f>
        <v>167460658961</v>
      </c>
      <c r="E10" s="91"/>
    </row>
    <row r="11" spans="1:4" s="135" customFormat="1" ht="30.75" customHeight="1">
      <c r="A11" s="102">
        <v>1</v>
      </c>
      <c r="B11" s="124" t="s">
        <v>66</v>
      </c>
      <c r="C11" s="100">
        <v>8470436355</v>
      </c>
      <c r="D11" s="100">
        <v>11386166125</v>
      </c>
    </row>
    <row r="12" spans="1:4" s="135" customFormat="1" ht="30.75" customHeight="1">
      <c r="A12" s="102">
        <v>2</v>
      </c>
      <c r="B12" s="124" t="s">
        <v>67</v>
      </c>
      <c r="C12" s="84"/>
      <c r="D12" s="84"/>
    </row>
    <row r="13" spans="1:4" s="135" customFormat="1" ht="30.75" customHeight="1">
      <c r="A13" s="102">
        <v>3</v>
      </c>
      <c r="B13" s="124" t="s">
        <v>68</v>
      </c>
      <c r="C13" s="84">
        <v>113661446644</v>
      </c>
      <c r="D13" s="84">
        <v>118414744323</v>
      </c>
    </row>
    <row r="14" spans="1:4" s="135" customFormat="1" ht="30.75" customHeight="1">
      <c r="A14" s="102">
        <v>4</v>
      </c>
      <c r="B14" s="124" t="s">
        <v>69</v>
      </c>
      <c r="C14" s="84">
        <v>28929785489</v>
      </c>
      <c r="D14" s="84">
        <v>28703365145</v>
      </c>
    </row>
    <row r="15" spans="1:4" s="135" customFormat="1" ht="30.75" customHeight="1">
      <c r="A15" s="102">
        <v>5</v>
      </c>
      <c r="B15" s="124" t="s">
        <v>70</v>
      </c>
      <c r="C15" s="84">
        <v>3889087247</v>
      </c>
      <c r="D15" s="84">
        <v>8956383368</v>
      </c>
    </row>
    <row r="16" spans="1:5" ht="30.75" customHeight="1">
      <c r="A16" s="130" t="s">
        <v>71</v>
      </c>
      <c r="B16" s="125" t="s">
        <v>72</v>
      </c>
      <c r="C16" s="104">
        <f>C18+C25+C24</f>
        <v>87636665038</v>
      </c>
      <c r="D16" s="104">
        <f>D18+D25+D24</f>
        <v>86587541449</v>
      </c>
      <c r="E16" s="91"/>
    </row>
    <row r="17" spans="1:4" s="135" customFormat="1" ht="30.75" customHeight="1">
      <c r="A17" s="102">
        <v>1</v>
      </c>
      <c r="B17" s="124" t="s">
        <v>73</v>
      </c>
      <c r="C17" s="84"/>
      <c r="D17" s="84"/>
    </row>
    <row r="18" spans="1:5" s="135" customFormat="1" ht="30.75" customHeight="1">
      <c r="A18" s="102">
        <v>2</v>
      </c>
      <c r="B18" s="124" t="s">
        <v>74</v>
      </c>
      <c r="C18" s="84">
        <f>C19+C20+C21+C22</f>
        <v>81060210138</v>
      </c>
      <c r="D18" s="84">
        <f>D19+D20+D21+D22</f>
        <v>80117809355</v>
      </c>
      <c r="E18" s="136"/>
    </row>
    <row r="19" spans="1:4" ht="30.75" customHeight="1">
      <c r="A19" s="131"/>
      <c r="B19" s="86" t="s">
        <v>75</v>
      </c>
      <c r="C19" s="17">
        <v>73865470307</v>
      </c>
      <c r="D19" s="17">
        <v>71747173233</v>
      </c>
    </row>
    <row r="20" spans="1:4" ht="30.75" customHeight="1">
      <c r="A20" s="131"/>
      <c r="B20" s="86" t="s">
        <v>76</v>
      </c>
      <c r="C20" s="17"/>
      <c r="D20" s="17"/>
    </row>
    <row r="21" spans="1:4" ht="30.75" customHeight="1">
      <c r="A21" s="131"/>
      <c r="B21" s="86" t="s">
        <v>77</v>
      </c>
      <c r="C21" s="17">
        <v>992677506</v>
      </c>
      <c r="D21" s="17">
        <v>956592984</v>
      </c>
    </row>
    <row r="22" spans="1:4" ht="30.75" customHeight="1">
      <c r="A22" s="131"/>
      <c r="B22" s="86" t="s">
        <v>78</v>
      </c>
      <c r="C22" s="101">
        <v>6202062325</v>
      </c>
      <c r="D22" s="101">
        <v>7414043138</v>
      </c>
    </row>
    <row r="23" spans="1:4" ht="30.75" customHeight="1">
      <c r="A23" s="102">
        <v>3</v>
      </c>
      <c r="B23" s="124" t="s">
        <v>79</v>
      </c>
      <c r="C23" s="84"/>
      <c r="D23" s="84"/>
    </row>
    <row r="24" spans="1:4" ht="30.75" customHeight="1">
      <c r="A24" s="102">
        <v>4</v>
      </c>
      <c r="B24" s="124" t="s">
        <v>80</v>
      </c>
      <c r="C24" s="84">
        <v>4130000000</v>
      </c>
      <c r="D24" s="84">
        <v>4330000000</v>
      </c>
    </row>
    <row r="25" spans="1:4" ht="30.75" customHeight="1">
      <c r="A25" s="102">
        <v>5</v>
      </c>
      <c r="B25" s="124" t="s">
        <v>81</v>
      </c>
      <c r="C25" s="84">
        <v>2446454900</v>
      </c>
      <c r="D25" s="84">
        <v>2139732094</v>
      </c>
    </row>
    <row r="26" spans="1:4" ht="30.75" customHeight="1">
      <c r="A26" s="137" t="s">
        <v>82</v>
      </c>
      <c r="B26" s="138" t="s">
        <v>83</v>
      </c>
      <c r="C26" s="104">
        <f>C16+C10</f>
        <v>242587420773</v>
      </c>
      <c r="D26" s="104">
        <f>D16+D10</f>
        <v>254048200410</v>
      </c>
    </row>
    <row r="27" spans="1:4" ht="30.75" customHeight="1">
      <c r="A27" s="103" t="s">
        <v>84</v>
      </c>
      <c r="B27" s="132" t="s">
        <v>85</v>
      </c>
      <c r="C27" s="139">
        <f>C28+C29</f>
        <v>138137557553</v>
      </c>
      <c r="D27" s="139">
        <f>D28+D29</f>
        <v>146601427773</v>
      </c>
    </row>
    <row r="28" spans="1:4" ht="30.75" customHeight="1">
      <c r="A28" s="102">
        <v>1</v>
      </c>
      <c r="B28" s="124" t="s">
        <v>86</v>
      </c>
      <c r="C28" s="84">
        <v>119239233307</v>
      </c>
      <c r="D28" s="84">
        <v>129034847110</v>
      </c>
    </row>
    <row r="29" spans="1:4" ht="30.75" customHeight="1">
      <c r="A29" s="102">
        <v>2</v>
      </c>
      <c r="B29" s="124" t="s">
        <v>87</v>
      </c>
      <c r="C29" s="84">
        <v>18898324246</v>
      </c>
      <c r="D29" s="84">
        <v>17566580663</v>
      </c>
    </row>
    <row r="30" spans="1:4" ht="30.75" customHeight="1">
      <c r="A30" s="103" t="s">
        <v>88</v>
      </c>
      <c r="B30" s="132" t="s">
        <v>89</v>
      </c>
      <c r="C30" s="104">
        <f>C31+C41</f>
        <v>104449613220</v>
      </c>
      <c r="D30" s="104">
        <f>D31+D41</f>
        <v>107446772637</v>
      </c>
    </row>
    <row r="31" spans="1:5" ht="30.75" customHeight="1">
      <c r="A31" s="102">
        <v>1</v>
      </c>
      <c r="B31" s="124" t="s">
        <v>90</v>
      </c>
      <c r="C31" s="84">
        <f>C32+C33+C38+C39+C37</f>
        <v>103884094087</v>
      </c>
      <c r="D31" s="84">
        <f>D32+D33+D38+D39+D37</f>
        <v>106978653504</v>
      </c>
      <c r="E31" s="91"/>
    </row>
    <row r="32" spans="1:4" ht="30.75" customHeight="1">
      <c r="A32" s="82"/>
      <c r="B32" s="133" t="s">
        <v>91</v>
      </c>
      <c r="C32" s="17">
        <v>70150000000</v>
      </c>
      <c r="D32" s="17">
        <v>70150000000</v>
      </c>
    </row>
    <row r="33" spans="1:4" ht="30.75" customHeight="1">
      <c r="A33" s="82"/>
      <c r="B33" s="133" t="s">
        <v>92</v>
      </c>
      <c r="C33" s="17">
        <v>14925000000</v>
      </c>
      <c r="D33" s="17">
        <v>14925000000</v>
      </c>
    </row>
    <row r="34" spans="1:4" ht="30.75" customHeight="1">
      <c r="A34" s="82"/>
      <c r="B34" s="133" t="s">
        <v>93</v>
      </c>
      <c r="C34" s="101"/>
      <c r="D34" s="101"/>
    </row>
    <row r="35" spans="1:4" ht="30.75" customHeight="1">
      <c r="A35" s="82"/>
      <c r="B35" s="133" t="s">
        <v>94</v>
      </c>
      <c r="C35" s="101"/>
      <c r="D35" s="101"/>
    </row>
    <row r="36" spans="1:4" ht="30.75" customHeight="1">
      <c r="A36" s="82"/>
      <c r="B36" s="133" t="s">
        <v>95</v>
      </c>
      <c r="C36" s="101"/>
      <c r="D36" s="101"/>
    </row>
    <row r="37" spans="1:4" ht="30.75" customHeight="1">
      <c r="A37" s="82"/>
      <c r="B37" s="133" t="s">
        <v>96</v>
      </c>
      <c r="C37" s="101">
        <v>22767870</v>
      </c>
      <c r="D37" s="101"/>
    </row>
    <row r="38" spans="1:4" ht="30.75" customHeight="1">
      <c r="A38" s="82"/>
      <c r="B38" s="133" t="s">
        <v>97</v>
      </c>
      <c r="C38" s="17">
        <f>4484645678+1791272271+74951958</f>
        <v>6350869907</v>
      </c>
      <c r="D38" s="17">
        <f>C38</f>
        <v>6350869907</v>
      </c>
    </row>
    <row r="39" spans="1:4" ht="30.75" customHeight="1">
      <c r="A39" s="82"/>
      <c r="B39" s="86" t="s">
        <v>98</v>
      </c>
      <c r="C39" s="140">
        <v>12435456310</v>
      </c>
      <c r="D39" s="140">
        <v>15552783597</v>
      </c>
    </row>
    <row r="40" spans="1:4" ht="30.75" customHeight="1">
      <c r="A40" s="82"/>
      <c r="B40" s="86" t="s">
        <v>99</v>
      </c>
      <c r="C40" s="101"/>
      <c r="D40" s="101"/>
    </row>
    <row r="41" spans="1:4" ht="30.75" customHeight="1">
      <c r="A41" s="102">
        <v>2</v>
      </c>
      <c r="B41" s="124" t="s">
        <v>100</v>
      </c>
      <c r="C41" s="84">
        <f>C42</f>
        <v>565519133</v>
      </c>
      <c r="D41" s="84">
        <f>D42</f>
        <v>468119133</v>
      </c>
    </row>
    <row r="42" spans="1:4" ht="30.75" customHeight="1">
      <c r="A42" s="82"/>
      <c r="B42" s="133" t="s">
        <v>101</v>
      </c>
      <c r="C42" s="101">
        <v>565519133</v>
      </c>
      <c r="D42" s="101">
        <v>468119133</v>
      </c>
    </row>
    <row r="43" spans="1:4" ht="30.75" customHeight="1">
      <c r="A43" s="82"/>
      <c r="B43" s="133" t="s">
        <v>102</v>
      </c>
      <c r="C43" s="17"/>
      <c r="D43" s="17"/>
    </row>
    <row r="44" spans="1:5" ht="30.75" customHeight="1">
      <c r="A44" s="53"/>
      <c r="B44" s="83" t="s">
        <v>345</v>
      </c>
      <c r="C44" s="105"/>
      <c r="D44" s="105"/>
      <c r="E44" s="91"/>
    </row>
    <row r="45" spans="1:5" ht="30.75" customHeight="1">
      <c r="A45" s="106" t="s">
        <v>103</v>
      </c>
      <c r="B45" s="134" t="s">
        <v>104</v>
      </c>
      <c r="C45" s="107">
        <f>C27+C30</f>
        <v>242587170773</v>
      </c>
      <c r="D45" s="107">
        <f>D27+D30</f>
        <v>254048200410</v>
      </c>
      <c r="E45" s="91"/>
    </row>
    <row r="46" spans="2:4" ht="3.75" customHeight="1">
      <c r="B46" s="108"/>
      <c r="C46" s="109"/>
      <c r="D46" s="13"/>
    </row>
    <row r="47" spans="2:3" ht="18.75" customHeight="1">
      <c r="B47" s="5"/>
      <c r="C47" s="110" t="s">
        <v>130</v>
      </c>
    </row>
    <row r="48" spans="2:3" ht="24" customHeight="1">
      <c r="B48" s="80" t="s">
        <v>306</v>
      </c>
      <c r="C48" s="111" t="s">
        <v>106</v>
      </c>
    </row>
    <row r="49" ht="15">
      <c r="C49" s="3"/>
    </row>
    <row r="50" spans="3:4" ht="15">
      <c r="C50" s="3"/>
      <c r="D50" s="91"/>
    </row>
    <row r="51" ht="20.25" customHeight="1">
      <c r="C51" s="3"/>
    </row>
    <row r="52" spans="2:3" ht="18">
      <c r="B52" s="81"/>
      <c r="C52" s="3"/>
    </row>
    <row r="53" spans="2:3" ht="21.75" customHeight="1">
      <c r="B53" s="81" t="s">
        <v>308</v>
      </c>
      <c r="C53" s="1" t="s">
        <v>24</v>
      </c>
    </row>
    <row r="54" spans="1:4" ht="35.25" customHeight="1">
      <c r="A54" s="123" t="s">
        <v>108</v>
      </c>
      <c r="B54" s="145" t="s">
        <v>132</v>
      </c>
      <c r="C54" s="145"/>
      <c r="D54" s="145"/>
    </row>
    <row r="55" spans="2:4" ht="17.25" customHeight="1">
      <c r="B55" s="144"/>
      <c r="C55" s="144"/>
      <c r="D55" s="144"/>
    </row>
    <row r="56" spans="2:4" ht="18.75">
      <c r="B56" s="79" t="s">
        <v>347</v>
      </c>
      <c r="C56" s="79" t="s">
        <v>348</v>
      </c>
      <c r="D56" s="113"/>
    </row>
    <row r="57" spans="1:4" ht="24.75" customHeight="1">
      <c r="A57" s="4" t="s">
        <v>40</v>
      </c>
      <c r="B57" s="4" t="s">
        <v>13</v>
      </c>
      <c r="C57" s="114" t="s">
        <v>41</v>
      </c>
      <c r="D57" s="115" t="s">
        <v>269</v>
      </c>
    </row>
    <row r="58" spans="1:4" ht="30" customHeight="1">
      <c r="A58" s="126">
        <v>1</v>
      </c>
      <c r="B58" s="116" t="s">
        <v>42</v>
      </c>
      <c r="C58" s="117">
        <f>58074731702+8215757394</f>
        <v>66290489096</v>
      </c>
      <c r="D58" s="117">
        <f>C58</f>
        <v>66290489096</v>
      </c>
    </row>
    <row r="59" spans="1:4" ht="30" customHeight="1">
      <c r="A59" s="127">
        <v>2</v>
      </c>
      <c r="B59" s="58" t="s">
        <v>43</v>
      </c>
      <c r="C59" s="15"/>
      <c r="D59" s="15"/>
    </row>
    <row r="60" spans="1:4" ht="30" customHeight="1">
      <c r="A60" s="128">
        <v>3</v>
      </c>
      <c r="B60" s="118" t="s">
        <v>44</v>
      </c>
      <c r="C60" s="11">
        <f>C58</f>
        <v>66290489096</v>
      </c>
      <c r="D60" s="11">
        <f aca="true" t="shared" si="0" ref="D60:D66">C60</f>
        <v>66290489096</v>
      </c>
    </row>
    <row r="61" spans="1:4" ht="30" customHeight="1">
      <c r="A61" s="127">
        <v>4</v>
      </c>
      <c r="B61" s="58" t="s">
        <v>45</v>
      </c>
      <c r="C61" s="11">
        <f>49353086105+7469766196</f>
        <v>56822852301</v>
      </c>
      <c r="D61" s="11">
        <f t="shared" si="0"/>
        <v>56822852301</v>
      </c>
    </row>
    <row r="62" spans="1:4" ht="30" customHeight="1">
      <c r="A62" s="128">
        <v>5</v>
      </c>
      <c r="B62" s="118" t="s">
        <v>46</v>
      </c>
      <c r="C62" s="11">
        <f>C60-C61</f>
        <v>9467636795</v>
      </c>
      <c r="D62" s="11">
        <f t="shared" si="0"/>
        <v>9467636795</v>
      </c>
    </row>
    <row r="63" spans="1:4" ht="30" customHeight="1">
      <c r="A63" s="127">
        <v>6</v>
      </c>
      <c r="B63" s="58" t="s">
        <v>47</v>
      </c>
      <c r="C63" s="11">
        <f>19890366+2431540</f>
        <v>22321906</v>
      </c>
      <c r="D63" s="11">
        <f t="shared" si="0"/>
        <v>22321906</v>
      </c>
    </row>
    <row r="64" spans="1:4" ht="30" customHeight="1">
      <c r="A64" s="127">
        <v>7</v>
      </c>
      <c r="B64" s="58" t="s">
        <v>48</v>
      </c>
      <c r="C64" s="11">
        <f>2015356809+57600000</f>
        <v>2072956809</v>
      </c>
      <c r="D64" s="11">
        <f t="shared" si="0"/>
        <v>2072956809</v>
      </c>
    </row>
    <row r="65" spans="1:4" ht="30" customHeight="1">
      <c r="A65" s="127">
        <v>8</v>
      </c>
      <c r="B65" s="58" t="s">
        <v>49</v>
      </c>
      <c r="C65" s="11">
        <v>681546414</v>
      </c>
      <c r="D65" s="11">
        <f t="shared" si="0"/>
        <v>681546414</v>
      </c>
    </row>
    <row r="66" spans="1:4" ht="30" customHeight="1">
      <c r="A66" s="127">
        <v>9</v>
      </c>
      <c r="B66" s="58" t="s">
        <v>50</v>
      </c>
      <c r="C66" s="11">
        <v>3172167149</v>
      </c>
      <c r="D66" s="11">
        <f t="shared" si="0"/>
        <v>3172167149</v>
      </c>
    </row>
    <row r="67" spans="1:4" ht="30" customHeight="1">
      <c r="A67" s="128">
        <v>10</v>
      </c>
      <c r="B67" s="118" t="s">
        <v>51</v>
      </c>
      <c r="C67" s="11">
        <f>C62+C63-C64-C65-C66</f>
        <v>3563288329</v>
      </c>
      <c r="D67" s="11">
        <f aca="true" t="shared" si="1" ref="D67:D73">C67</f>
        <v>3563288329</v>
      </c>
    </row>
    <row r="68" spans="1:4" ht="30" customHeight="1">
      <c r="A68" s="85">
        <v>11</v>
      </c>
      <c r="B68" s="15" t="s">
        <v>52</v>
      </c>
      <c r="C68" s="11"/>
      <c r="D68" s="11"/>
    </row>
    <row r="69" spans="1:4" ht="30" customHeight="1">
      <c r="A69" s="85">
        <v>12</v>
      </c>
      <c r="B69" s="15" t="s">
        <v>53</v>
      </c>
      <c r="C69" s="11"/>
      <c r="D69" s="11"/>
    </row>
    <row r="70" spans="1:4" ht="30" customHeight="1">
      <c r="A70" s="127">
        <v>13</v>
      </c>
      <c r="B70" s="58" t="s">
        <v>54</v>
      </c>
      <c r="C70" s="11"/>
      <c r="D70" s="11"/>
    </row>
    <row r="71" spans="1:5" ht="30" customHeight="1">
      <c r="A71" s="128">
        <v>14</v>
      </c>
      <c r="B71" s="118" t="s">
        <v>55</v>
      </c>
      <c r="C71" s="11">
        <f>C67+C70</f>
        <v>3563288329</v>
      </c>
      <c r="D71" s="11">
        <f t="shared" si="1"/>
        <v>3563288329</v>
      </c>
      <c r="E71" s="141"/>
    </row>
    <row r="72" spans="1:5" ht="30" customHeight="1">
      <c r="A72" s="127">
        <v>15</v>
      </c>
      <c r="B72" s="58" t="s">
        <v>56</v>
      </c>
      <c r="C72" s="11">
        <f>444251501+1159541</f>
        <v>445411042</v>
      </c>
      <c r="D72" s="11">
        <f t="shared" si="1"/>
        <v>445411042</v>
      </c>
      <c r="E72" s="8"/>
    </row>
    <row r="73" spans="1:4" ht="30" customHeight="1">
      <c r="A73" s="128">
        <v>16</v>
      </c>
      <c r="B73" s="118" t="s">
        <v>57</v>
      </c>
      <c r="C73" s="11">
        <f>C71-C72</f>
        <v>3117877287</v>
      </c>
      <c r="D73" s="11">
        <f t="shared" si="1"/>
        <v>3117877287</v>
      </c>
    </row>
    <row r="74" spans="1:4" ht="30" customHeight="1">
      <c r="A74" s="128">
        <v>17</v>
      </c>
      <c r="B74" s="118" t="s">
        <v>58</v>
      </c>
      <c r="C74" s="11"/>
      <c r="D74" s="11"/>
    </row>
    <row r="75" spans="1:4" ht="30" customHeight="1">
      <c r="A75" s="129">
        <v>18</v>
      </c>
      <c r="B75" s="59" t="s">
        <v>59</v>
      </c>
      <c r="C75" s="119"/>
      <c r="D75" s="119"/>
    </row>
    <row r="76" spans="2:4" ht="24" customHeight="1">
      <c r="B76" s="1"/>
      <c r="C76" s="120" t="s">
        <v>131</v>
      </c>
      <c r="D76" s="121"/>
    </row>
    <row r="77" spans="2:4" ht="22.5" customHeight="1">
      <c r="B77" s="80" t="s">
        <v>306</v>
      </c>
      <c r="C77" s="80" t="s">
        <v>63</v>
      </c>
      <c r="D77" s="121"/>
    </row>
    <row r="78" ht="18">
      <c r="D78" s="122"/>
    </row>
    <row r="79" ht="18">
      <c r="D79" s="122"/>
    </row>
    <row r="80" ht="18">
      <c r="D80" s="122"/>
    </row>
    <row r="81" spans="2:4" ht="18">
      <c r="B81" s="81" t="s">
        <v>307</v>
      </c>
      <c r="C81" s="1" t="s">
        <v>24</v>
      </c>
      <c r="D81" s="122"/>
    </row>
  </sheetData>
  <mergeCells count="5">
    <mergeCell ref="B5:D5"/>
    <mergeCell ref="B6:D6"/>
    <mergeCell ref="B55:D55"/>
    <mergeCell ref="B54:D54"/>
    <mergeCell ref="B7:D7"/>
  </mergeCells>
  <printOptions/>
  <pageMargins left="0.5" right="0.25" top="0.5" bottom="0.5" header="0" footer="0.2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93"/>
  <sheetViews>
    <sheetView zoomScale="75" zoomScaleNormal="75" workbookViewId="0" topLeftCell="K44">
      <selection activeCell="K1" sqref="K1:O52"/>
    </sheetView>
  </sheetViews>
  <sheetFormatPr defaultColWidth="8.796875" defaultRowHeight="15"/>
  <cols>
    <col min="1" max="1" width="43.59765625" style="0" customWidth="1"/>
    <col min="2" max="2" width="7" style="0" customWidth="1"/>
    <col min="3" max="3" width="9.09765625" style="0" customWidth="1"/>
    <col min="4" max="4" width="14.8984375" style="0" customWidth="1"/>
    <col min="5" max="5" width="15.3984375" style="0" customWidth="1"/>
    <col min="6" max="6" width="43.09765625" style="0" customWidth="1"/>
    <col min="7" max="7" width="7.5" style="0" customWidth="1"/>
    <col min="8" max="8" width="8.09765625" style="0" customWidth="1"/>
    <col min="9" max="9" width="16.3984375" style="0" customWidth="1"/>
    <col min="10" max="10" width="15.5" style="0" customWidth="1"/>
    <col min="11" max="11" width="44" style="0" customWidth="1"/>
    <col min="12" max="12" width="7.19921875" style="0" customWidth="1"/>
    <col min="13" max="13" width="6.8984375" style="0" customWidth="1"/>
    <col min="14" max="14" width="16.59765625" style="0" customWidth="1"/>
    <col min="15" max="15" width="16" style="0" customWidth="1"/>
    <col min="16" max="16" width="17.8984375" style="0" customWidth="1"/>
  </cols>
  <sheetData>
    <row r="1" spans="1:15" ht="24.75" customHeight="1">
      <c r="A1" s="29" t="s">
        <v>417</v>
      </c>
      <c r="B1" s="9"/>
      <c r="C1" s="9"/>
      <c r="D1" s="149" t="s">
        <v>416</v>
      </c>
      <c r="E1" s="149"/>
      <c r="F1" s="29" t="s">
        <v>417</v>
      </c>
      <c r="G1" s="9"/>
      <c r="H1" s="9"/>
      <c r="I1" s="149" t="s">
        <v>416</v>
      </c>
      <c r="J1" s="149"/>
      <c r="K1" s="29" t="s">
        <v>417</v>
      </c>
      <c r="L1" s="9"/>
      <c r="M1" s="9"/>
      <c r="N1" s="149" t="s">
        <v>416</v>
      </c>
      <c r="O1" s="149"/>
    </row>
    <row r="2" spans="1:15" ht="20.25" customHeight="1">
      <c r="A2" s="30" t="s">
        <v>418</v>
      </c>
      <c r="B2" s="28" t="s">
        <v>414</v>
      </c>
      <c r="C2" s="28"/>
      <c r="D2" s="16"/>
      <c r="E2" s="16"/>
      <c r="F2" s="30" t="s">
        <v>418</v>
      </c>
      <c r="G2" s="28" t="s">
        <v>414</v>
      </c>
      <c r="H2" s="28"/>
      <c r="I2" s="16"/>
      <c r="J2" s="16"/>
      <c r="K2" s="30" t="s">
        <v>418</v>
      </c>
      <c r="L2" s="28" t="s">
        <v>414</v>
      </c>
      <c r="M2" s="28"/>
      <c r="N2" s="16"/>
      <c r="O2" s="16"/>
    </row>
    <row r="3" spans="1:15" ht="18">
      <c r="A3" s="9"/>
      <c r="B3" s="28" t="s">
        <v>415</v>
      </c>
      <c r="C3" s="28"/>
      <c r="D3" s="16"/>
      <c r="E3" s="16"/>
      <c r="F3" s="9"/>
      <c r="G3" s="28" t="s">
        <v>415</v>
      </c>
      <c r="H3" s="28"/>
      <c r="I3" s="16"/>
      <c r="J3" s="16"/>
      <c r="K3" s="9"/>
      <c r="L3" s="28" t="s">
        <v>415</v>
      </c>
      <c r="M3" s="28"/>
      <c r="N3" s="16"/>
      <c r="O3" s="16"/>
    </row>
    <row r="4" spans="1:15" ht="31.5" customHeight="1">
      <c r="A4" s="150" t="s">
        <v>406</v>
      </c>
      <c r="B4" s="150"/>
      <c r="C4" s="150"/>
      <c r="D4" s="150"/>
      <c r="E4" s="150"/>
      <c r="F4" s="150" t="s">
        <v>406</v>
      </c>
      <c r="G4" s="150"/>
      <c r="H4" s="150"/>
      <c r="I4" s="150"/>
      <c r="J4" s="150"/>
      <c r="K4" s="150" t="s">
        <v>406</v>
      </c>
      <c r="L4" s="150"/>
      <c r="M4" s="150"/>
      <c r="N4" s="150"/>
      <c r="O4" s="150"/>
    </row>
    <row r="5" spans="1:15" ht="18.75">
      <c r="A5" s="151" t="s">
        <v>404</v>
      </c>
      <c r="B5" s="151"/>
      <c r="C5" s="151"/>
      <c r="D5" s="151"/>
      <c r="E5" s="151"/>
      <c r="F5" s="151" t="s">
        <v>367</v>
      </c>
      <c r="G5" s="151"/>
      <c r="H5" s="151"/>
      <c r="I5" s="151"/>
      <c r="J5" s="151"/>
      <c r="K5" s="151" t="s">
        <v>128</v>
      </c>
      <c r="L5" s="151"/>
      <c r="M5" s="151"/>
      <c r="N5" s="151"/>
      <c r="O5" s="151"/>
    </row>
    <row r="6" spans="1:15" ht="18">
      <c r="A6" s="152" t="s">
        <v>10</v>
      </c>
      <c r="B6" s="152"/>
      <c r="C6" s="152"/>
      <c r="D6" s="152"/>
      <c r="E6" s="152"/>
      <c r="F6" s="152" t="s">
        <v>10</v>
      </c>
      <c r="G6" s="152"/>
      <c r="H6" s="152"/>
      <c r="I6" s="152"/>
      <c r="J6" s="152"/>
      <c r="K6" s="152" t="s">
        <v>10</v>
      </c>
      <c r="L6" s="152"/>
      <c r="M6" s="152"/>
      <c r="N6" s="152"/>
      <c r="O6" s="152"/>
    </row>
    <row r="7" spans="1:15" ht="21.75" customHeight="1">
      <c r="A7" s="22" t="s">
        <v>341</v>
      </c>
      <c r="B7" s="22"/>
      <c r="C7" s="22"/>
      <c r="D7" s="22" t="s">
        <v>12</v>
      </c>
      <c r="E7" s="22"/>
      <c r="F7" s="22" t="s">
        <v>341</v>
      </c>
      <c r="G7" s="22"/>
      <c r="H7" s="22"/>
      <c r="I7" s="22" t="s">
        <v>12</v>
      </c>
      <c r="J7" s="22"/>
      <c r="K7" s="22"/>
      <c r="L7" s="22"/>
      <c r="M7" s="22"/>
      <c r="N7" s="22" t="s">
        <v>12</v>
      </c>
      <c r="O7" s="22"/>
    </row>
    <row r="8" spans="1:15" ht="25.5" customHeight="1">
      <c r="A8" s="41" t="s">
        <v>168</v>
      </c>
      <c r="B8" s="42" t="s">
        <v>407</v>
      </c>
      <c r="C8" s="41" t="s">
        <v>2</v>
      </c>
      <c r="D8" s="41" t="s">
        <v>294</v>
      </c>
      <c r="E8" s="41" t="s">
        <v>340</v>
      </c>
      <c r="F8" s="41" t="s">
        <v>168</v>
      </c>
      <c r="G8" s="42" t="s">
        <v>407</v>
      </c>
      <c r="H8" s="41" t="s">
        <v>2</v>
      </c>
      <c r="I8" s="41" t="s">
        <v>368</v>
      </c>
      <c r="J8" s="41" t="s">
        <v>340</v>
      </c>
      <c r="K8" s="41" t="s">
        <v>168</v>
      </c>
      <c r="L8" s="42" t="s">
        <v>407</v>
      </c>
      <c r="M8" s="41" t="s">
        <v>2</v>
      </c>
      <c r="N8" s="41" t="s">
        <v>294</v>
      </c>
      <c r="O8" s="41" t="s">
        <v>340</v>
      </c>
    </row>
    <row r="9" spans="1:15" ht="18" customHeight="1">
      <c r="A9" s="43"/>
      <c r="B9" s="44"/>
      <c r="C9" s="43" t="s">
        <v>3</v>
      </c>
      <c r="D9" s="43"/>
      <c r="E9" s="43"/>
      <c r="F9" s="43"/>
      <c r="G9" s="44"/>
      <c r="H9" s="43" t="s">
        <v>3</v>
      </c>
      <c r="I9" s="43"/>
      <c r="J9" s="43"/>
      <c r="K9" s="43"/>
      <c r="L9" s="44"/>
      <c r="M9" s="43" t="s">
        <v>3</v>
      </c>
      <c r="N9" s="43"/>
      <c r="O9" s="43"/>
    </row>
    <row r="10" spans="1:15" ht="27" customHeight="1">
      <c r="A10" s="24" t="s">
        <v>457</v>
      </c>
      <c r="B10" s="19"/>
      <c r="C10" s="19"/>
      <c r="D10" s="23"/>
      <c r="E10" s="23"/>
      <c r="F10" s="24" t="s">
        <v>457</v>
      </c>
      <c r="G10" s="19"/>
      <c r="H10" s="19"/>
      <c r="I10" s="23"/>
      <c r="J10" s="23"/>
      <c r="K10" s="24" t="s">
        <v>457</v>
      </c>
      <c r="L10" s="19"/>
      <c r="M10" s="19"/>
      <c r="N10" s="23"/>
      <c r="O10" s="23"/>
    </row>
    <row r="11" spans="1:15" ht="27" customHeight="1">
      <c r="A11" s="20" t="s">
        <v>450</v>
      </c>
      <c r="B11" s="62" t="s">
        <v>419</v>
      </c>
      <c r="C11" s="34"/>
      <c r="D11" s="11">
        <v>92450197161</v>
      </c>
      <c r="E11" s="11">
        <v>125669570765</v>
      </c>
      <c r="F11" s="20" t="s">
        <v>450</v>
      </c>
      <c r="G11" s="62" t="s">
        <v>419</v>
      </c>
      <c r="H11" s="34"/>
      <c r="I11" s="11">
        <f>92450197161+42512797890</f>
        <v>134962995051</v>
      </c>
      <c r="J11" s="11">
        <v>125669570765</v>
      </c>
      <c r="K11" s="20" t="s">
        <v>450</v>
      </c>
      <c r="L11" s="62" t="s">
        <v>419</v>
      </c>
      <c r="M11" s="34"/>
      <c r="N11" s="11">
        <v>65386097843</v>
      </c>
      <c r="O11" s="11">
        <v>280559740996</v>
      </c>
    </row>
    <row r="12" spans="1:15" ht="27" customHeight="1">
      <c r="A12" s="20" t="s">
        <v>451</v>
      </c>
      <c r="B12" s="62" t="s">
        <v>420</v>
      </c>
      <c r="C12" s="34"/>
      <c r="D12" s="11">
        <v>-41604321121</v>
      </c>
      <c r="E12" s="11">
        <v>-55445180114</v>
      </c>
      <c r="F12" s="20" t="s">
        <v>451</v>
      </c>
      <c r="G12" s="62" t="s">
        <v>420</v>
      </c>
      <c r="H12" s="34"/>
      <c r="I12" s="11">
        <f>-41604321121-8459895807-15850090626</f>
        <v>-65914307554</v>
      </c>
      <c r="J12" s="11">
        <v>-55445180114</v>
      </c>
      <c r="K12" s="20" t="s">
        <v>451</v>
      </c>
      <c r="L12" s="62" t="s">
        <v>420</v>
      </c>
      <c r="M12" s="34"/>
      <c r="N12" s="11">
        <v>-32187546166</v>
      </c>
      <c r="O12" s="11">
        <v>-184859610139</v>
      </c>
    </row>
    <row r="13" spans="1:16" ht="27" customHeight="1">
      <c r="A13" s="20" t="s">
        <v>452</v>
      </c>
      <c r="B13" s="62" t="s">
        <v>421</v>
      </c>
      <c r="C13" s="34"/>
      <c r="D13" s="11">
        <v>-12584049005</v>
      </c>
      <c r="E13" s="11">
        <v>-33143220250</v>
      </c>
      <c r="F13" s="20" t="s">
        <v>452</v>
      </c>
      <c r="G13" s="62" t="s">
        <v>421</v>
      </c>
      <c r="H13" s="34"/>
      <c r="I13" s="11">
        <f>-12584049005-6890040000</f>
        <v>-19474089005</v>
      </c>
      <c r="J13" s="11">
        <v>-33143220250</v>
      </c>
      <c r="K13" s="20" t="s">
        <v>452</v>
      </c>
      <c r="L13" s="62" t="s">
        <v>421</v>
      </c>
      <c r="M13" s="34"/>
      <c r="N13" s="11">
        <v>-27073160154</v>
      </c>
      <c r="O13" s="11">
        <v>-84457822613</v>
      </c>
      <c r="P13" s="89"/>
    </row>
    <row r="14" spans="1:16" ht="27" customHeight="1">
      <c r="A14" s="20" t="s">
        <v>453</v>
      </c>
      <c r="B14" s="62" t="s">
        <v>422</v>
      </c>
      <c r="C14" s="34"/>
      <c r="D14" s="11">
        <v>-3014266261</v>
      </c>
      <c r="E14" s="11">
        <v>-5054776764</v>
      </c>
      <c r="F14" s="20" t="s">
        <v>453</v>
      </c>
      <c r="G14" s="62" t="s">
        <v>422</v>
      </c>
      <c r="H14" s="34"/>
      <c r="I14" s="11">
        <v>-3014266261</v>
      </c>
      <c r="J14" s="11">
        <v>-5054776764</v>
      </c>
      <c r="K14" s="20" t="s">
        <v>453</v>
      </c>
      <c r="L14" s="62" t="s">
        <v>422</v>
      </c>
      <c r="M14" s="34"/>
      <c r="N14" s="11">
        <v>-2072956809</v>
      </c>
      <c r="O14" s="11">
        <v>3002367303</v>
      </c>
      <c r="P14" s="8"/>
    </row>
    <row r="15" spans="1:16" ht="27" customHeight="1">
      <c r="A15" s="20" t="s">
        <v>454</v>
      </c>
      <c r="B15" s="62" t="s">
        <v>423</v>
      </c>
      <c r="C15" s="34"/>
      <c r="D15" s="11"/>
      <c r="E15" s="11">
        <v>-368739748</v>
      </c>
      <c r="F15" s="20" t="s">
        <v>454</v>
      </c>
      <c r="G15" s="62" t="s">
        <v>423</v>
      </c>
      <c r="H15" s="34"/>
      <c r="I15" s="11"/>
      <c r="J15" s="11">
        <v>-368739748</v>
      </c>
      <c r="K15" s="20" t="s">
        <v>454</v>
      </c>
      <c r="L15" s="62" t="s">
        <v>423</v>
      </c>
      <c r="M15" s="34"/>
      <c r="N15" s="11"/>
      <c r="O15" s="11">
        <v>-1200132553</v>
      </c>
      <c r="P15" s="8"/>
    </row>
    <row r="16" spans="1:15" ht="27" customHeight="1">
      <c r="A16" s="20" t="s">
        <v>455</v>
      </c>
      <c r="B16" s="62" t="s">
        <v>424</v>
      </c>
      <c r="C16" s="34"/>
      <c r="D16" s="11">
        <v>25369655674</v>
      </c>
      <c r="E16" s="11">
        <v>23319587933</v>
      </c>
      <c r="F16" s="20" t="s">
        <v>455</v>
      </c>
      <c r="G16" s="62" t="s">
        <v>424</v>
      </c>
      <c r="H16" s="34"/>
      <c r="I16" s="11">
        <f>25369655674+12801286288</f>
        <v>38170941962</v>
      </c>
      <c r="J16" s="11">
        <v>23319587933</v>
      </c>
      <c r="K16" s="20" t="s">
        <v>455</v>
      </c>
      <c r="L16" s="62" t="s">
        <v>424</v>
      </c>
      <c r="M16" s="34"/>
      <c r="N16" s="11">
        <v>16629338566</v>
      </c>
      <c r="O16" s="11">
        <v>41663627904</v>
      </c>
    </row>
    <row r="17" spans="1:15" ht="27" customHeight="1">
      <c r="A17" s="20" t="s">
        <v>456</v>
      </c>
      <c r="B17" s="62" t="s">
        <v>425</v>
      </c>
      <c r="C17" s="34"/>
      <c r="D17" s="11">
        <v>-25185540137</v>
      </c>
      <c r="E17" s="11">
        <v>-28905390631</v>
      </c>
      <c r="F17" s="20" t="s">
        <v>456</v>
      </c>
      <c r="G17" s="62" t="s">
        <v>425</v>
      </c>
      <c r="H17" s="34"/>
      <c r="I17" s="11">
        <f>-25185540137-2770218885-2842510268-10000000000-20440000</f>
        <v>-40818709290</v>
      </c>
      <c r="J17" s="11">
        <v>-28905390631</v>
      </c>
      <c r="K17" s="20" t="s">
        <v>456</v>
      </c>
      <c r="L17" s="62" t="s">
        <v>425</v>
      </c>
      <c r="M17" s="34"/>
      <c r="N17" s="11">
        <v>-23622923558</v>
      </c>
      <c r="O17" s="11">
        <v>-56432650556</v>
      </c>
    </row>
    <row r="18" spans="1:15" ht="27" customHeight="1">
      <c r="A18" s="31" t="s">
        <v>458</v>
      </c>
      <c r="B18" s="39">
        <v>20</v>
      </c>
      <c r="C18" s="39"/>
      <c r="D18" s="27">
        <f>D11+D12+D13+D14+D16+D17</f>
        <v>35431676311</v>
      </c>
      <c r="E18" s="27">
        <f>SUM(E11:E17)</f>
        <v>26071851191</v>
      </c>
      <c r="F18" s="31" t="s">
        <v>458</v>
      </c>
      <c r="G18" s="39">
        <v>20</v>
      </c>
      <c r="H18" s="39"/>
      <c r="I18" s="27">
        <f>I11+I12+I13+I14+I16+I17</f>
        <v>43912564903</v>
      </c>
      <c r="J18" s="27">
        <f>SUM(J11:J17)</f>
        <v>26071851191</v>
      </c>
      <c r="K18" s="31" t="s">
        <v>458</v>
      </c>
      <c r="L18" s="39">
        <v>20</v>
      </c>
      <c r="M18" s="39"/>
      <c r="N18" s="27">
        <f>SUM(N11:N17)</f>
        <v>-2941150278</v>
      </c>
      <c r="O18" s="27">
        <f>SUM(O11:O17)</f>
        <v>-1724479658</v>
      </c>
    </row>
    <row r="19" spans="1:15" ht="27" customHeight="1">
      <c r="A19" s="25" t="s">
        <v>408</v>
      </c>
      <c r="B19" s="34"/>
      <c r="C19" s="34"/>
      <c r="D19" s="11"/>
      <c r="E19" s="11"/>
      <c r="F19" s="25" t="s">
        <v>408</v>
      </c>
      <c r="G19" s="34"/>
      <c r="H19" s="34"/>
      <c r="I19" s="11"/>
      <c r="J19" s="11"/>
      <c r="K19" s="25" t="s">
        <v>408</v>
      </c>
      <c r="L19" s="34"/>
      <c r="M19" s="34"/>
      <c r="N19" s="11"/>
      <c r="O19" s="11"/>
    </row>
    <row r="20" spans="1:15" ht="23.25" customHeight="1">
      <c r="A20" s="32" t="s">
        <v>6</v>
      </c>
      <c r="B20" s="36"/>
      <c r="C20" s="36"/>
      <c r="D20" s="33"/>
      <c r="E20" s="33"/>
      <c r="F20" s="32" t="s">
        <v>6</v>
      </c>
      <c r="G20" s="36"/>
      <c r="H20" s="36"/>
      <c r="I20" s="33"/>
      <c r="J20" s="33"/>
      <c r="K20" s="32" t="s">
        <v>6</v>
      </c>
      <c r="L20" s="36"/>
      <c r="M20" s="36"/>
      <c r="N20" s="33"/>
      <c r="O20" s="33"/>
    </row>
    <row r="21" spans="1:15" ht="23.25" customHeight="1">
      <c r="A21" s="19" t="s">
        <v>7</v>
      </c>
      <c r="B21" s="37">
        <v>21</v>
      </c>
      <c r="C21" s="37"/>
      <c r="D21" s="10" t="e">
        <f>-178721153-101430580-2265624643+F21</f>
        <v>#VALUE!</v>
      </c>
      <c r="E21" s="10">
        <v>-14136732381</v>
      </c>
      <c r="F21" s="19" t="s">
        <v>7</v>
      </c>
      <c r="G21" s="37">
        <v>21</v>
      </c>
      <c r="H21" s="37"/>
      <c r="I21" s="10">
        <f>-2731002148-44326786</f>
        <v>-2775328934</v>
      </c>
      <c r="J21" s="10">
        <v>-14136732381</v>
      </c>
      <c r="K21" s="19" t="s">
        <v>7</v>
      </c>
      <c r="L21" s="37">
        <v>21</v>
      </c>
      <c r="M21" s="37"/>
      <c r="N21" s="10">
        <v>-1261480813</v>
      </c>
      <c r="O21" s="10">
        <v>-20050331932</v>
      </c>
    </row>
    <row r="22" spans="1:15" ht="24" customHeight="1">
      <c r="A22" s="32" t="s">
        <v>4</v>
      </c>
      <c r="B22" s="36"/>
      <c r="C22" s="36"/>
      <c r="D22" s="33"/>
      <c r="E22" s="33"/>
      <c r="F22" s="32" t="s">
        <v>4</v>
      </c>
      <c r="G22" s="36"/>
      <c r="H22" s="36"/>
      <c r="I22" s="33"/>
      <c r="J22" s="33"/>
      <c r="K22" s="32" t="s">
        <v>4</v>
      </c>
      <c r="L22" s="36"/>
      <c r="M22" s="36"/>
      <c r="N22" s="33"/>
      <c r="O22" s="33"/>
    </row>
    <row r="23" spans="1:15" ht="24" customHeight="1">
      <c r="A23" s="19" t="s">
        <v>5</v>
      </c>
      <c r="B23" s="37">
        <v>22</v>
      </c>
      <c r="C23" s="37"/>
      <c r="D23" s="10">
        <v>260000000</v>
      </c>
      <c r="E23" s="10">
        <v>17000000</v>
      </c>
      <c r="F23" s="19" t="s">
        <v>5</v>
      </c>
      <c r="G23" s="37">
        <v>22</v>
      </c>
      <c r="H23" s="37"/>
      <c r="I23" s="10">
        <v>260000000</v>
      </c>
      <c r="J23" s="10">
        <v>17000000</v>
      </c>
      <c r="K23" s="19" t="s">
        <v>5</v>
      </c>
      <c r="L23" s="37">
        <v>22</v>
      </c>
      <c r="M23" s="37"/>
      <c r="N23" s="10"/>
      <c r="O23" s="10">
        <v>353790953</v>
      </c>
    </row>
    <row r="24" spans="1:15" ht="18.75" customHeight="1">
      <c r="A24" s="32" t="s">
        <v>8</v>
      </c>
      <c r="B24" s="36"/>
      <c r="C24" s="36"/>
      <c r="D24" s="33"/>
      <c r="E24" s="33"/>
      <c r="F24" s="32" t="s">
        <v>8</v>
      </c>
      <c r="G24" s="36"/>
      <c r="H24" s="36"/>
      <c r="I24" s="33"/>
      <c r="J24" s="33"/>
      <c r="K24" s="32" t="s">
        <v>8</v>
      </c>
      <c r="L24" s="36"/>
      <c r="M24" s="36"/>
      <c r="N24" s="33"/>
      <c r="O24" s="33"/>
    </row>
    <row r="25" spans="1:15" ht="15.75" customHeight="1">
      <c r="A25" s="19" t="s">
        <v>9</v>
      </c>
      <c r="B25" s="37">
        <v>23</v>
      </c>
      <c r="C25" s="37"/>
      <c r="D25" s="10">
        <v>0</v>
      </c>
      <c r="E25" s="10">
        <v>0</v>
      </c>
      <c r="F25" s="19" t="s">
        <v>9</v>
      </c>
      <c r="G25" s="37">
        <v>23</v>
      </c>
      <c r="H25" s="37"/>
      <c r="I25" s="10">
        <v>0</v>
      </c>
      <c r="J25" s="10">
        <v>0</v>
      </c>
      <c r="K25" s="19" t="s">
        <v>9</v>
      </c>
      <c r="L25" s="37">
        <v>23</v>
      </c>
      <c r="M25" s="37"/>
      <c r="N25" s="10"/>
      <c r="O25" s="10"/>
    </row>
    <row r="26" spans="1:15" ht="23.25" customHeight="1">
      <c r="A26" s="32" t="s">
        <v>426</v>
      </c>
      <c r="B26" s="36"/>
      <c r="C26" s="36"/>
      <c r="D26" s="33"/>
      <c r="E26" s="33"/>
      <c r="F26" s="32" t="s">
        <v>426</v>
      </c>
      <c r="G26" s="36"/>
      <c r="H26" s="36"/>
      <c r="I26" s="33"/>
      <c r="J26" s="33"/>
      <c r="K26" s="32" t="s">
        <v>426</v>
      </c>
      <c r="L26" s="36"/>
      <c r="M26" s="36"/>
      <c r="N26" s="33"/>
      <c r="O26" s="33"/>
    </row>
    <row r="27" spans="1:15" ht="20.25" customHeight="1">
      <c r="A27" s="19" t="s">
        <v>427</v>
      </c>
      <c r="B27" s="37">
        <v>24</v>
      </c>
      <c r="C27" s="37"/>
      <c r="D27" s="10">
        <v>0</v>
      </c>
      <c r="E27" s="10">
        <v>0</v>
      </c>
      <c r="F27" s="19" t="s">
        <v>427</v>
      </c>
      <c r="G27" s="37">
        <v>24</v>
      </c>
      <c r="H27" s="37"/>
      <c r="I27" s="10">
        <v>0</v>
      </c>
      <c r="J27" s="10">
        <v>0</v>
      </c>
      <c r="K27" s="19" t="s">
        <v>427</v>
      </c>
      <c r="L27" s="37">
        <v>24</v>
      </c>
      <c r="M27" s="37"/>
      <c r="N27" s="10"/>
      <c r="O27" s="10"/>
    </row>
    <row r="28" spans="1:15" ht="27" customHeight="1">
      <c r="A28" s="20" t="s">
        <v>459</v>
      </c>
      <c r="B28" s="37">
        <v>25</v>
      </c>
      <c r="C28" s="37"/>
      <c r="D28" s="10">
        <v>0</v>
      </c>
      <c r="E28" s="10">
        <v>0</v>
      </c>
      <c r="F28" s="20" t="s">
        <v>459</v>
      </c>
      <c r="G28" s="37">
        <v>25</v>
      </c>
      <c r="H28" s="37"/>
      <c r="I28" s="10">
        <v>-8065500000</v>
      </c>
      <c r="J28" s="10">
        <v>0</v>
      </c>
      <c r="K28" s="20" t="s">
        <v>459</v>
      </c>
      <c r="L28" s="37">
        <v>25</v>
      </c>
      <c r="M28" s="37"/>
      <c r="N28" s="10">
        <v>-200000000</v>
      </c>
      <c r="O28" s="10">
        <v>-600000000</v>
      </c>
    </row>
    <row r="29" spans="1:15" ht="27" customHeight="1">
      <c r="A29" s="19" t="s">
        <v>460</v>
      </c>
      <c r="B29" s="37">
        <v>26</v>
      </c>
      <c r="C29" s="37"/>
      <c r="D29" s="10">
        <v>0</v>
      </c>
      <c r="E29" s="10">
        <v>0</v>
      </c>
      <c r="F29" s="19" t="s">
        <v>460</v>
      </c>
      <c r="G29" s="37">
        <v>26</v>
      </c>
      <c r="H29" s="37"/>
      <c r="I29" s="10">
        <v>0</v>
      </c>
      <c r="J29" s="10">
        <v>0</v>
      </c>
      <c r="K29" s="19" t="s">
        <v>460</v>
      </c>
      <c r="L29" s="37">
        <v>26</v>
      </c>
      <c r="M29" s="37"/>
      <c r="N29" s="10"/>
      <c r="O29" s="10"/>
    </row>
    <row r="30" spans="1:15" ht="39" customHeight="1">
      <c r="A30" s="72" t="s">
        <v>159</v>
      </c>
      <c r="B30" s="34">
        <v>27</v>
      </c>
      <c r="C30" s="34"/>
      <c r="D30" s="11" t="e">
        <f>36580170+F30</f>
        <v>#VALUE!</v>
      </c>
      <c r="E30" s="11">
        <v>35090826</v>
      </c>
      <c r="F30" s="72" t="s">
        <v>159</v>
      </c>
      <c r="G30" s="34">
        <v>27</v>
      </c>
      <c r="H30" s="34"/>
      <c r="I30" s="11">
        <v>38471023</v>
      </c>
      <c r="J30" s="11">
        <v>35090826</v>
      </c>
      <c r="K30" s="72" t="s">
        <v>159</v>
      </c>
      <c r="L30" s="34">
        <v>27</v>
      </c>
      <c r="M30" s="34"/>
      <c r="N30" s="11">
        <v>22321906</v>
      </c>
      <c r="O30" s="11">
        <v>383636773</v>
      </c>
    </row>
    <row r="31" spans="1:15" ht="27" customHeight="1">
      <c r="A31" s="25" t="s">
        <v>160</v>
      </c>
      <c r="B31" s="39">
        <v>30</v>
      </c>
      <c r="C31" s="39"/>
      <c r="D31" s="27" t="e">
        <f>SUM(D21:D30)</f>
        <v>#VALUE!</v>
      </c>
      <c r="E31" s="27">
        <f>SUM(E21:E30)</f>
        <v>-14084641555</v>
      </c>
      <c r="F31" s="25" t="s">
        <v>160</v>
      </c>
      <c r="G31" s="39">
        <v>30</v>
      </c>
      <c r="H31" s="39"/>
      <c r="I31" s="27">
        <f>SUM(I21:I30)</f>
        <v>-10542357911</v>
      </c>
      <c r="J31" s="27">
        <f>SUM(J21:J30)</f>
        <v>-14084641555</v>
      </c>
      <c r="K31" s="25" t="s">
        <v>160</v>
      </c>
      <c r="L31" s="39">
        <v>30</v>
      </c>
      <c r="M31" s="39"/>
      <c r="N31" s="27">
        <f>SUM(N21:N30)</f>
        <v>-1439158907</v>
      </c>
      <c r="O31" s="27">
        <f>SUM(O21:O30)</f>
        <v>-19912904206</v>
      </c>
    </row>
    <row r="32" spans="1:15" ht="27" customHeight="1">
      <c r="A32" s="25" t="s">
        <v>410</v>
      </c>
      <c r="B32" s="35"/>
      <c r="C32" s="35"/>
      <c r="D32" s="27"/>
      <c r="E32" s="27"/>
      <c r="F32" s="25" t="s">
        <v>410</v>
      </c>
      <c r="G32" s="35"/>
      <c r="H32" s="35"/>
      <c r="I32" s="27"/>
      <c r="J32" s="27"/>
      <c r="K32" s="25" t="s">
        <v>410</v>
      </c>
      <c r="L32" s="35"/>
      <c r="M32" s="35"/>
      <c r="N32" s="27"/>
      <c r="O32" s="27"/>
    </row>
    <row r="33" spans="1:15" ht="23.25" customHeight="1">
      <c r="A33" s="32" t="s">
        <v>0</v>
      </c>
      <c r="B33" s="36"/>
      <c r="C33" s="36"/>
      <c r="D33" s="33"/>
      <c r="E33" s="33"/>
      <c r="F33" s="32" t="s">
        <v>0</v>
      </c>
      <c r="G33" s="36"/>
      <c r="H33" s="36"/>
      <c r="I33" s="33"/>
      <c r="J33" s="33"/>
      <c r="K33" s="32" t="s">
        <v>0</v>
      </c>
      <c r="L33" s="36"/>
      <c r="M33" s="36"/>
      <c r="N33" s="33"/>
      <c r="O33" s="33"/>
    </row>
    <row r="34" spans="1:15" ht="19.5" customHeight="1">
      <c r="A34" s="19" t="s">
        <v>1</v>
      </c>
      <c r="B34" s="37">
        <v>31</v>
      </c>
      <c r="C34" s="37"/>
      <c r="D34" s="10">
        <v>64779100000</v>
      </c>
      <c r="E34" s="10">
        <v>0</v>
      </c>
      <c r="F34" s="19" t="s">
        <v>1</v>
      </c>
      <c r="G34" s="37">
        <v>31</v>
      </c>
      <c r="H34" s="37"/>
      <c r="I34" s="10">
        <f>64779100000+145900000</f>
        <v>64925000000</v>
      </c>
      <c r="J34" s="10">
        <v>0</v>
      </c>
      <c r="K34" s="19" t="s">
        <v>1</v>
      </c>
      <c r="L34" s="37">
        <v>31</v>
      </c>
      <c r="M34" s="37"/>
      <c r="N34" s="10"/>
      <c r="O34" s="10"/>
    </row>
    <row r="35" spans="1:15" ht="23.25" customHeight="1">
      <c r="A35" s="32" t="s">
        <v>468</v>
      </c>
      <c r="B35" s="36"/>
      <c r="C35" s="36"/>
      <c r="D35" s="33"/>
      <c r="E35" s="33"/>
      <c r="F35" s="32" t="s">
        <v>468</v>
      </c>
      <c r="G35" s="36"/>
      <c r="H35" s="36"/>
      <c r="I35" s="33"/>
      <c r="J35" s="33"/>
      <c r="K35" s="32" t="s">
        <v>468</v>
      </c>
      <c r="L35" s="36"/>
      <c r="M35" s="36"/>
      <c r="N35" s="33"/>
      <c r="O35" s="33"/>
    </row>
    <row r="36" spans="1:15" ht="21" customHeight="1">
      <c r="A36" s="19" t="s">
        <v>161</v>
      </c>
      <c r="B36" s="37">
        <v>32</v>
      </c>
      <c r="C36" s="37"/>
      <c r="D36" s="10">
        <v>0</v>
      </c>
      <c r="E36" s="10">
        <v>0</v>
      </c>
      <c r="F36" s="19" t="s">
        <v>161</v>
      </c>
      <c r="G36" s="37">
        <v>32</v>
      </c>
      <c r="H36" s="37"/>
      <c r="I36" s="10">
        <v>0</v>
      </c>
      <c r="J36" s="10">
        <v>0</v>
      </c>
      <c r="K36" s="19" t="s">
        <v>161</v>
      </c>
      <c r="L36" s="37">
        <v>32</v>
      </c>
      <c r="M36" s="37"/>
      <c r="N36" s="10"/>
      <c r="O36" s="10"/>
    </row>
    <row r="37" spans="1:15" ht="27" customHeight="1">
      <c r="A37" s="20" t="s">
        <v>461</v>
      </c>
      <c r="B37" s="34">
        <v>33</v>
      </c>
      <c r="C37" s="34"/>
      <c r="D37" s="11">
        <v>13869267000</v>
      </c>
      <c r="E37" s="11">
        <v>30133360200</v>
      </c>
      <c r="F37" s="20" t="s">
        <v>461</v>
      </c>
      <c r="G37" s="34">
        <v>33</v>
      </c>
      <c r="H37" s="34"/>
      <c r="I37" s="11">
        <f>13869267000+3236237000</f>
        <v>17105504000</v>
      </c>
      <c r="J37" s="11">
        <v>30133360200</v>
      </c>
      <c r="K37" s="20" t="s">
        <v>461</v>
      </c>
      <c r="L37" s="34">
        <v>33</v>
      </c>
      <c r="M37" s="34"/>
      <c r="N37" s="11">
        <v>16542167178</v>
      </c>
      <c r="O37" s="11">
        <v>95799170311</v>
      </c>
    </row>
    <row r="38" spans="1:15" ht="27" customHeight="1">
      <c r="A38" s="20" t="s">
        <v>462</v>
      </c>
      <c r="B38" s="34">
        <v>34</v>
      </c>
      <c r="C38" s="34"/>
      <c r="D38" s="11">
        <v>-92215991934</v>
      </c>
      <c r="E38" s="11">
        <v>-36283266759</v>
      </c>
      <c r="F38" s="20" t="s">
        <v>462</v>
      </c>
      <c r="G38" s="34">
        <v>34</v>
      </c>
      <c r="H38" s="34"/>
      <c r="I38" s="11">
        <f>-92215991934-18220529537</f>
        <v>-110436521471</v>
      </c>
      <c r="J38" s="11">
        <v>-36283266759</v>
      </c>
      <c r="K38" s="20" t="s">
        <v>462</v>
      </c>
      <c r="L38" s="34">
        <v>34</v>
      </c>
      <c r="M38" s="34"/>
      <c r="N38" s="11">
        <v>-8587175443</v>
      </c>
      <c r="O38" s="11">
        <v>-65176554581</v>
      </c>
    </row>
    <row r="39" spans="1:15" ht="27" customHeight="1">
      <c r="A39" s="20" t="s">
        <v>463</v>
      </c>
      <c r="B39" s="34">
        <v>35</v>
      </c>
      <c r="C39" s="34"/>
      <c r="D39" s="11">
        <v>0</v>
      </c>
      <c r="E39" s="11">
        <v>0</v>
      </c>
      <c r="F39" s="20" t="s">
        <v>463</v>
      </c>
      <c r="G39" s="34">
        <v>35</v>
      </c>
      <c r="H39" s="34"/>
      <c r="I39" s="11">
        <v>0</v>
      </c>
      <c r="J39" s="11">
        <v>0</v>
      </c>
      <c r="K39" s="20" t="s">
        <v>463</v>
      </c>
      <c r="L39" s="34">
        <v>35</v>
      </c>
      <c r="M39" s="34"/>
      <c r="N39" s="11">
        <v>-658702780</v>
      </c>
      <c r="O39" s="11">
        <v>-213000000</v>
      </c>
    </row>
    <row r="40" spans="1:15" ht="27" customHeight="1">
      <c r="A40" s="20" t="s">
        <v>464</v>
      </c>
      <c r="B40" s="34">
        <v>36</v>
      </c>
      <c r="C40" s="34"/>
      <c r="D40" s="11">
        <v>-378203011</v>
      </c>
      <c r="E40" s="11">
        <v>-711135000</v>
      </c>
      <c r="F40" s="20" t="s">
        <v>464</v>
      </c>
      <c r="G40" s="34">
        <v>36</v>
      </c>
      <c r="H40" s="34"/>
      <c r="I40" s="11">
        <f>-378203011-239110000</f>
        <v>-617313011</v>
      </c>
      <c r="J40" s="11">
        <v>-711135000</v>
      </c>
      <c r="K40" s="20" t="s">
        <v>464</v>
      </c>
      <c r="L40" s="34">
        <v>36</v>
      </c>
      <c r="M40" s="34"/>
      <c r="N40" s="11"/>
      <c r="O40" s="11">
        <v>-8349914200</v>
      </c>
    </row>
    <row r="41" spans="1:15" ht="27" customHeight="1">
      <c r="A41" s="31" t="s">
        <v>409</v>
      </c>
      <c r="B41" s="39">
        <v>40</v>
      </c>
      <c r="C41" s="39"/>
      <c r="D41" s="27">
        <f>SUM(D34:D40)</f>
        <v>-13945827945</v>
      </c>
      <c r="E41" s="27">
        <f>SUM(E37:E40)</f>
        <v>-6861041559</v>
      </c>
      <c r="F41" s="31" t="s">
        <v>409</v>
      </c>
      <c r="G41" s="39">
        <v>40</v>
      </c>
      <c r="H41" s="39"/>
      <c r="I41" s="27">
        <f>SUM(I34:I40)</f>
        <v>-29023330482</v>
      </c>
      <c r="J41" s="27">
        <f>SUM(J37:J40)</f>
        <v>-6861041559</v>
      </c>
      <c r="K41" s="31" t="s">
        <v>409</v>
      </c>
      <c r="L41" s="39">
        <v>40</v>
      </c>
      <c r="M41" s="39"/>
      <c r="N41" s="27">
        <f>SUM(N33:N40)</f>
        <v>7296288955</v>
      </c>
      <c r="O41" s="27">
        <f>SUM(O33:O40)</f>
        <v>22059701530</v>
      </c>
    </row>
    <row r="42" spans="1:15" ht="27" customHeight="1">
      <c r="A42" s="25" t="s">
        <v>465</v>
      </c>
      <c r="B42" s="35">
        <v>50</v>
      </c>
      <c r="C42" s="35"/>
      <c r="D42" s="27" t="e">
        <f>D41+D31+D18</f>
        <v>#VALUE!</v>
      </c>
      <c r="E42" s="27">
        <v>-881516970</v>
      </c>
      <c r="F42" s="25" t="s">
        <v>465</v>
      </c>
      <c r="G42" s="35">
        <v>50</v>
      </c>
      <c r="H42" s="35"/>
      <c r="I42" s="27">
        <f>I41+I31+I18</f>
        <v>4346876510</v>
      </c>
      <c r="J42" s="27">
        <v>-881516970</v>
      </c>
      <c r="K42" s="25" t="s">
        <v>465</v>
      </c>
      <c r="L42" s="35">
        <v>50</v>
      </c>
      <c r="M42" s="35"/>
      <c r="N42" s="27">
        <f>N41+N31+N18</f>
        <v>2915979770</v>
      </c>
      <c r="O42" s="27">
        <f>O41+O31+O18</f>
        <v>422317666</v>
      </c>
    </row>
    <row r="43" spans="1:15" ht="27" customHeight="1">
      <c r="A43" s="25" t="s">
        <v>466</v>
      </c>
      <c r="B43" s="35">
        <v>60</v>
      </c>
      <c r="C43" s="35"/>
      <c r="D43" s="27">
        <v>3002700899</v>
      </c>
      <c r="E43" s="27">
        <v>3884217869</v>
      </c>
      <c r="F43" s="25" t="s">
        <v>466</v>
      </c>
      <c r="G43" s="35">
        <v>60</v>
      </c>
      <c r="H43" s="35"/>
      <c r="I43" s="27">
        <v>3002700899</v>
      </c>
      <c r="J43" s="27">
        <v>3884217869</v>
      </c>
      <c r="K43" s="25" t="s">
        <v>466</v>
      </c>
      <c r="L43" s="35">
        <v>60</v>
      </c>
      <c r="M43" s="35"/>
      <c r="N43" s="27">
        <f>O46</f>
        <v>8470186355</v>
      </c>
      <c r="O43" s="27">
        <v>8025100819</v>
      </c>
    </row>
    <row r="44" spans="1:15" s="21" customFormat="1" ht="21.75" customHeight="1">
      <c r="A44" s="45" t="s">
        <v>11</v>
      </c>
      <c r="B44" s="36"/>
      <c r="C44" s="36"/>
      <c r="D44" s="33"/>
      <c r="E44" s="33"/>
      <c r="F44" s="45" t="s">
        <v>11</v>
      </c>
      <c r="G44" s="36"/>
      <c r="H44" s="36"/>
      <c r="I44" s="33"/>
      <c r="J44" s="33"/>
      <c r="K44" s="45" t="s">
        <v>11</v>
      </c>
      <c r="L44" s="36"/>
      <c r="M44" s="36"/>
      <c r="N44" s="33"/>
      <c r="O44" s="33"/>
    </row>
    <row r="45" spans="1:15" s="21" customFormat="1" ht="16.5" customHeight="1">
      <c r="A45" s="19" t="s">
        <v>467</v>
      </c>
      <c r="B45" s="37">
        <v>61</v>
      </c>
      <c r="C45" s="37"/>
      <c r="D45" s="10"/>
      <c r="E45" s="10"/>
      <c r="F45" s="19" t="s">
        <v>467</v>
      </c>
      <c r="G45" s="37">
        <v>61</v>
      </c>
      <c r="H45" s="37"/>
      <c r="I45" s="10"/>
      <c r="J45" s="10"/>
      <c r="K45" s="19" t="s">
        <v>467</v>
      </c>
      <c r="L45" s="37">
        <v>61</v>
      </c>
      <c r="M45" s="37"/>
      <c r="N45" s="10"/>
      <c r="O45" s="10">
        <v>22767870</v>
      </c>
    </row>
    <row r="46" spans="1:15" ht="27" customHeight="1">
      <c r="A46" s="26" t="s">
        <v>226</v>
      </c>
      <c r="B46" s="40">
        <v>70</v>
      </c>
      <c r="C46" s="38" t="s">
        <v>428</v>
      </c>
      <c r="D46" s="12" t="e">
        <f>D43+D42</f>
        <v>#VALUE!</v>
      </c>
      <c r="E46" s="12">
        <f>E43+E42</f>
        <v>3002700899</v>
      </c>
      <c r="F46" s="26" t="s">
        <v>226</v>
      </c>
      <c r="G46" s="40">
        <v>70</v>
      </c>
      <c r="H46" s="38" t="s">
        <v>428</v>
      </c>
      <c r="I46" s="12">
        <f>I43+I42</f>
        <v>7349577409</v>
      </c>
      <c r="J46" s="12">
        <f>J43+J42</f>
        <v>3002700899</v>
      </c>
      <c r="K46" s="26" t="s">
        <v>226</v>
      </c>
      <c r="L46" s="40">
        <v>70</v>
      </c>
      <c r="M46" s="38" t="s">
        <v>428</v>
      </c>
      <c r="N46" s="12">
        <f>N42+N43+N45</f>
        <v>11386166125</v>
      </c>
      <c r="O46" s="12">
        <f>O42+O43+O45</f>
        <v>8470186355</v>
      </c>
    </row>
    <row r="47" spans="1:15" ht="24" customHeight="1">
      <c r="A47" s="13"/>
      <c r="B47" s="5"/>
      <c r="C47" s="5"/>
      <c r="D47" s="146" t="s">
        <v>405</v>
      </c>
      <c r="E47" s="146"/>
      <c r="F47" s="13"/>
      <c r="G47" s="5"/>
      <c r="H47" s="5"/>
      <c r="I47" s="146" t="s">
        <v>327</v>
      </c>
      <c r="J47" s="146"/>
      <c r="K47" s="13"/>
      <c r="L47" s="5"/>
      <c r="M47" s="5"/>
      <c r="N47" s="146" t="s">
        <v>133</v>
      </c>
      <c r="O47" s="146"/>
    </row>
    <row r="48" spans="1:16" ht="23.25" customHeight="1">
      <c r="A48" s="14" t="s">
        <v>449</v>
      </c>
      <c r="B48" s="3"/>
      <c r="C48" s="3"/>
      <c r="D48" s="147" t="s">
        <v>429</v>
      </c>
      <c r="E48" s="147"/>
      <c r="F48" s="14" t="s">
        <v>449</v>
      </c>
      <c r="G48" s="3"/>
      <c r="H48" s="3"/>
      <c r="I48" s="147" t="s">
        <v>429</v>
      </c>
      <c r="J48" s="147"/>
      <c r="K48" s="14" t="s">
        <v>449</v>
      </c>
      <c r="L48" s="3"/>
      <c r="M48" s="3"/>
      <c r="N48" s="147" t="s">
        <v>429</v>
      </c>
      <c r="O48" s="147"/>
      <c r="P48" s="8"/>
    </row>
    <row r="49" spans="1:15" ht="18">
      <c r="A49" s="6"/>
      <c r="B49" s="3"/>
      <c r="C49" s="3"/>
      <c r="D49" s="1"/>
      <c r="E49" s="9"/>
      <c r="F49" s="6"/>
      <c r="G49" s="3"/>
      <c r="H49" s="3"/>
      <c r="I49" s="1"/>
      <c r="J49" s="9"/>
      <c r="K49" s="6"/>
      <c r="L49" s="3"/>
      <c r="M49" s="3"/>
      <c r="N49" s="1"/>
      <c r="O49" s="9"/>
    </row>
    <row r="50" spans="1:15" ht="27.75" customHeight="1">
      <c r="A50" s="6"/>
      <c r="B50" s="3"/>
      <c r="C50" s="3"/>
      <c r="D50" s="1"/>
      <c r="E50" s="9"/>
      <c r="F50" s="6"/>
      <c r="G50" s="3"/>
      <c r="H50" s="3"/>
      <c r="I50" s="1"/>
      <c r="J50" s="9"/>
      <c r="K50" s="6"/>
      <c r="L50" s="3"/>
      <c r="M50" s="3"/>
      <c r="N50" s="1"/>
      <c r="O50" s="9"/>
    </row>
    <row r="51" spans="1:15" ht="18">
      <c r="A51" s="6"/>
      <c r="B51" s="3"/>
      <c r="C51" s="3"/>
      <c r="D51" s="2"/>
      <c r="E51" s="9"/>
      <c r="F51" s="6"/>
      <c r="G51" s="3"/>
      <c r="H51" s="3"/>
      <c r="I51" s="2"/>
      <c r="J51" s="9"/>
      <c r="K51" s="6"/>
      <c r="L51" s="3"/>
      <c r="M51" s="3"/>
      <c r="N51" s="2"/>
      <c r="O51" s="9"/>
    </row>
    <row r="52" spans="1:15" ht="18">
      <c r="A52" s="6" t="s">
        <v>448</v>
      </c>
      <c r="B52" s="13"/>
      <c r="C52" s="13"/>
      <c r="D52" s="148"/>
      <c r="E52" s="148"/>
      <c r="F52" s="6" t="s">
        <v>448</v>
      </c>
      <c r="G52" s="13"/>
      <c r="H52" s="13"/>
      <c r="I52" s="148"/>
      <c r="J52" s="148"/>
      <c r="K52" s="6" t="s">
        <v>448</v>
      </c>
      <c r="L52" s="13"/>
      <c r="M52" s="13"/>
      <c r="N52" s="164" t="s">
        <v>25</v>
      </c>
      <c r="O52" s="164"/>
    </row>
    <row r="67" spans="1:5" ht="20.25">
      <c r="A67" s="29" t="s">
        <v>417</v>
      </c>
      <c r="B67" s="9"/>
      <c r="C67" s="9"/>
      <c r="D67" s="149" t="s">
        <v>416</v>
      </c>
      <c r="E67" s="149"/>
    </row>
    <row r="68" spans="1:5" ht="20.25" customHeight="1">
      <c r="A68" s="30" t="s">
        <v>418</v>
      </c>
      <c r="B68" s="28" t="s">
        <v>414</v>
      </c>
      <c r="C68" s="28"/>
      <c r="D68" s="16"/>
      <c r="E68" s="16"/>
    </row>
    <row r="69" spans="1:5" ht="21" customHeight="1">
      <c r="A69" s="9"/>
      <c r="B69" s="28" t="s">
        <v>415</v>
      </c>
      <c r="C69" s="28"/>
      <c r="D69" s="16"/>
      <c r="E69" s="16"/>
    </row>
    <row r="70" spans="1:5" ht="28.5" customHeight="1">
      <c r="A70" s="150" t="s">
        <v>406</v>
      </c>
      <c r="B70" s="150"/>
      <c r="C70" s="150"/>
      <c r="D70" s="150"/>
      <c r="E70" s="150"/>
    </row>
    <row r="71" spans="1:5" ht="21" customHeight="1">
      <c r="A71" s="151" t="s">
        <v>29</v>
      </c>
      <c r="B71" s="151"/>
      <c r="C71" s="151"/>
      <c r="D71" s="151"/>
      <c r="E71" s="151"/>
    </row>
    <row r="72" spans="1:5" ht="21" customHeight="1">
      <c r="A72" s="152" t="s">
        <v>10</v>
      </c>
      <c r="B72" s="152"/>
      <c r="C72" s="152"/>
      <c r="D72" s="152"/>
      <c r="E72" s="152"/>
    </row>
    <row r="73" spans="1:5" ht="21.75" customHeight="1">
      <c r="A73" s="22" t="s">
        <v>224</v>
      </c>
      <c r="B73" s="22"/>
      <c r="C73" s="22"/>
      <c r="D73" s="22" t="s">
        <v>225</v>
      </c>
      <c r="E73" s="22"/>
    </row>
    <row r="74" spans="1:5" ht="23.25" customHeight="1">
      <c r="A74" s="41" t="s">
        <v>168</v>
      </c>
      <c r="B74" s="42" t="s">
        <v>407</v>
      </c>
      <c r="C74" s="41" t="s">
        <v>2</v>
      </c>
      <c r="D74" s="41" t="s">
        <v>294</v>
      </c>
      <c r="E74" s="41" t="s">
        <v>340</v>
      </c>
    </row>
    <row r="75" spans="1:5" ht="18.75" customHeight="1">
      <c r="A75" s="43"/>
      <c r="B75" s="44"/>
      <c r="C75" s="43" t="s">
        <v>3</v>
      </c>
      <c r="D75" s="43"/>
      <c r="E75" s="43"/>
    </row>
    <row r="76" spans="1:6" ht="24.75" customHeight="1">
      <c r="A76" s="24" t="s">
        <v>457</v>
      </c>
      <c r="B76" s="19"/>
      <c r="C76" s="19"/>
      <c r="D76" s="23"/>
      <c r="E76" s="23"/>
      <c r="F76" t="s">
        <v>227</v>
      </c>
    </row>
    <row r="77" spans="1:7" ht="24.75" customHeight="1">
      <c r="A77" s="20" t="s">
        <v>450</v>
      </c>
      <c r="B77" s="62" t="s">
        <v>419</v>
      </c>
      <c r="C77" s="34"/>
      <c r="D77" s="11">
        <v>125669570765</v>
      </c>
      <c r="E77" s="11">
        <v>107339763222</v>
      </c>
      <c r="F77" s="11">
        <f>2140808435+100000000+6856403289+610280305+9784526534</f>
        <v>19492018563</v>
      </c>
      <c r="G77" s="8"/>
    </row>
    <row r="78" spans="1:7" ht="24.75" customHeight="1">
      <c r="A78" s="20" t="s">
        <v>451</v>
      </c>
      <c r="B78" s="62" t="s">
        <v>420</v>
      </c>
      <c r="C78" s="34"/>
      <c r="D78" s="11">
        <v>-55445180114</v>
      </c>
      <c r="E78" s="11">
        <v>-32437227306</v>
      </c>
      <c r="F78" s="11">
        <f>-(20000000+2072746200+8390340135+61426204+333650104+27066000+307030624+45394378+21750955+79548583+36216472+7944091976+274842+1103824+1360000+4781201)</f>
        <v>-19346781498</v>
      </c>
      <c r="G78" s="8"/>
    </row>
    <row r="79" spans="1:7" ht="24.75" customHeight="1">
      <c r="A79" s="20" t="s">
        <v>452</v>
      </c>
      <c r="B79" s="62" t="s">
        <v>421</v>
      </c>
      <c r="C79" s="34"/>
      <c r="D79" s="11">
        <v>-33143220250</v>
      </c>
      <c r="E79" s="11">
        <v>-28491444200</v>
      </c>
      <c r="F79" s="11">
        <f>-(729448250+149244000)</f>
        <v>-878692250</v>
      </c>
      <c r="G79" s="8"/>
    </row>
    <row r="80" spans="1:7" ht="24.75" customHeight="1">
      <c r="A80" s="20" t="s">
        <v>453</v>
      </c>
      <c r="B80" s="62" t="s">
        <v>422</v>
      </c>
      <c r="C80" s="34"/>
      <c r="D80" s="11">
        <v>-5054776764</v>
      </c>
      <c r="E80" s="11">
        <v>-4664084845</v>
      </c>
      <c r="F80" s="11"/>
      <c r="G80" s="8"/>
    </row>
    <row r="81" spans="1:7" ht="24.75" customHeight="1">
      <c r="A81" s="20" t="s">
        <v>454</v>
      </c>
      <c r="B81" s="62" t="s">
        <v>423</v>
      </c>
      <c r="C81" s="34"/>
      <c r="D81" s="11">
        <v>-368739748</v>
      </c>
      <c r="E81" s="11">
        <v>-464615107</v>
      </c>
      <c r="F81" s="11"/>
      <c r="G81" s="8"/>
    </row>
    <row r="82" spans="1:7" ht="24.75" customHeight="1">
      <c r="A82" s="20" t="s">
        <v>455</v>
      </c>
      <c r="B82" s="62" t="s">
        <v>424</v>
      </c>
      <c r="C82" s="34"/>
      <c r="D82" s="11">
        <v>23319587933</v>
      </c>
      <c r="E82" s="11">
        <v>20425549835</v>
      </c>
      <c r="F82" s="11">
        <f>1660000000+241500000+53161293</f>
        <v>1954661293</v>
      </c>
      <c r="G82" s="8"/>
    </row>
    <row r="83" spans="1:7" ht="24.75" customHeight="1">
      <c r="A83" s="20" t="s">
        <v>456</v>
      </c>
      <c r="B83" s="62" t="s">
        <v>425</v>
      </c>
      <c r="C83" s="34"/>
      <c r="D83" s="11">
        <v>-28905390631</v>
      </c>
      <c r="E83" s="11">
        <v>-32706050844</v>
      </c>
      <c r="F83" s="11">
        <f>-(241500000+75000000+1660000000+17700)</f>
        <v>-1976517700</v>
      </c>
      <c r="G83" s="8"/>
    </row>
    <row r="84" spans="1:7" ht="24.75" customHeight="1">
      <c r="A84" s="31" t="s">
        <v>458</v>
      </c>
      <c r="B84" s="39">
        <v>20</v>
      </c>
      <c r="C84" s="39"/>
      <c r="D84" s="27">
        <f>SUM(D77:D83)</f>
        <v>26071851191</v>
      </c>
      <c r="E84" s="27">
        <f>SUM(E77:E83)</f>
        <v>29001890755</v>
      </c>
      <c r="F84" s="27">
        <f>SUM(F77:F83)</f>
        <v>-755311592</v>
      </c>
      <c r="G84" s="8"/>
    </row>
    <row r="85" spans="1:7" ht="24.75" customHeight="1">
      <c r="A85" s="25" t="s">
        <v>408</v>
      </c>
      <c r="B85" s="34"/>
      <c r="C85" s="34"/>
      <c r="D85" s="11">
        <v>0</v>
      </c>
      <c r="E85" s="11"/>
      <c r="F85" s="11">
        <v>0</v>
      </c>
      <c r="G85" s="8"/>
    </row>
    <row r="86" spans="1:7" ht="16.5">
      <c r="A86" s="32" t="s">
        <v>6</v>
      </c>
      <c r="B86" s="36"/>
      <c r="C86" s="36"/>
      <c r="D86" s="33">
        <v>0</v>
      </c>
      <c r="E86" s="33"/>
      <c r="F86" s="33"/>
      <c r="G86" s="8"/>
    </row>
    <row r="87" spans="1:7" ht="16.5">
      <c r="A87" s="19" t="s">
        <v>7</v>
      </c>
      <c r="B87" s="37">
        <v>21</v>
      </c>
      <c r="C87" s="37"/>
      <c r="D87" s="10">
        <v>-629889357</v>
      </c>
      <c r="E87" s="10">
        <v>-74701239</v>
      </c>
      <c r="F87" s="10">
        <f>-(12903000+9090909)</f>
        <v>-21993909</v>
      </c>
      <c r="G87" s="8"/>
    </row>
    <row r="88" spans="1:7" ht="16.5">
      <c r="A88" s="32" t="s">
        <v>4</v>
      </c>
      <c r="B88" s="36"/>
      <c r="C88" s="36"/>
      <c r="D88" s="33">
        <v>0</v>
      </c>
      <c r="E88" s="33"/>
      <c r="F88" s="33"/>
      <c r="G88" s="8"/>
    </row>
    <row r="89" spans="1:7" ht="16.5">
      <c r="A89" s="19" t="s">
        <v>5</v>
      </c>
      <c r="B89" s="37">
        <v>22</v>
      </c>
      <c r="C89" s="37"/>
      <c r="D89" s="10">
        <v>17000000</v>
      </c>
      <c r="E89" s="10"/>
      <c r="F89" s="10"/>
      <c r="G89" s="8"/>
    </row>
    <row r="90" spans="1:7" ht="16.5">
      <c r="A90" s="32" t="s">
        <v>8</v>
      </c>
      <c r="B90" s="36"/>
      <c r="C90" s="36"/>
      <c r="D90" s="33">
        <v>0</v>
      </c>
      <c r="E90" s="33"/>
      <c r="F90" s="33"/>
      <c r="G90" s="8"/>
    </row>
    <row r="91" spans="1:7" ht="16.5">
      <c r="A91" s="19" t="s">
        <v>9</v>
      </c>
      <c r="B91" s="37">
        <v>23</v>
      </c>
      <c r="C91" s="37"/>
      <c r="D91" s="10">
        <v>0</v>
      </c>
      <c r="E91" s="10"/>
      <c r="F91" s="10">
        <v>0</v>
      </c>
      <c r="G91" s="8"/>
    </row>
    <row r="92" spans="1:7" ht="16.5">
      <c r="A92" s="32" t="s">
        <v>426</v>
      </c>
      <c r="B92" s="36"/>
      <c r="C92" s="36"/>
      <c r="D92" s="33">
        <v>0</v>
      </c>
      <c r="E92" s="33"/>
      <c r="F92" s="33"/>
      <c r="G92" s="8"/>
    </row>
    <row r="93" spans="1:7" ht="17.25" customHeight="1">
      <c r="A93" s="19" t="s">
        <v>427</v>
      </c>
      <c r="B93" s="37">
        <v>24</v>
      </c>
      <c r="C93" s="37"/>
      <c r="D93" s="10">
        <v>0</v>
      </c>
      <c r="E93" s="10"/>
      <c r="F93" s="10">
        <v>0</v>
      </c>
      <c r="G93" s="8"/>
    </row>
    <row r="94" spans="1:7" ht="25.5" customHeight="1">
      <c r="A94" s="20" t="s">
        <v>459</v>
      </c>
      <c r="B94" s="37">
        <v>25</v>
      </c>
      <c r="C94" s="37"/>
      <c r="D94" s="10">
        <v>0</v>
      </c>
      <c r="E94" s="10"/>
      <c r="F94" s="10">
        <v>0</v>
      </c>
      <c r="G94" s="8"/>
    </row>
    <row r="95" spans="1:7" ht="25.5" customHeight="1">
      <c r="A95" s="19" t="s">
        <v>460</v>
      </c>
      <c r="B95" s="37">
        <v>26</v>
      </c>
      <c r="C95" s="37"/>
      <c r="D95" s="10">
        <v>0</v>
      </c>
      <c r="E95" s="10"/>
      <c r="F95" s="10">
        <v>0</v>
      </c>
      <c r="G95" s="8"/>
    </row>
    <row r="96" spans="1:7" ht="39.75" customHeight="1">
      <c r="A96" s="72" t="s">
        <v>159</v>
      </c>
      <c r="B96" s="34">
        <v>27</v>
      </c>
      <c r="C96" s="34"/>
      <c r="D96" s="11">
        <v>34270319</v>
      </c>
      <c r="E96" s="11">
        <v>47610329</v>
      </c>
      <c r="F96" s="11">
        <v>2633631</v>
      </c>
      <c r="G96" s="8"/>
    </row>
    <row r="97" spans="1:7" ht="22.5" customHeight="1">
      <c r="A97" s="25" t="s">
        <v>160</v>
      </c>
      <c r="B97" s="39">
        <v>30</v>
      </c>
      <c r="C97" s="39"/>
      <c r="D97" s="27">
        <f>SUM(D87:D96)</f>
        <v>-578619038</v>
      </c>
      <c r="E97" s="27">
        <f>E96+E87</f>
        <v>-27090910</v>
      </c>
      <c r="F97" s="27">
        <f>SUM(F87:F96)</f>
        <v>-19360278</v>
      </c>
      <c r="G97" s="8"/>
    </row>
    <row r="98" spans="1:7" ht="22.5" customHeight="1">
      <c r="A98" s="25" t="s">
        <v>410</v>
      </c>
      <c r="B98" s="35"/>
      <c r="C98" s="35"/>
      <c r="D98" s="27">
        <v>0</v>
      </c>
      <c r="E98" s="27"/>
      <c r="F98" s="27">
        <v>0</v>
      </c>
      <c r="G98" s="8"/>
    </row>
    <row r="99" spans="1:7" ht="16.5">
      <c r="A99" s="32" t="s">
        <v>0</v>
      </c>
      <c r="B99" s="36"/>
      <c r="C99" s="36"/>
      <c r="D99" s="33"/>
      <c r="E99" s="33"/>
      <c r="F99" s="33"/>
      <c r="G99" s="8"/>
    </row>
    <row r="100" spans="1:7" ht="16.5">
      <c r="A100" s="19" t="s">
        <v>1</v>
      </c>
      <c r="B100" s="37">
        <v>31</v>
      </c>
      <c r="C100" s="37"/>
      <c r="D100" s="10">
        <v>0</v>
      </c>
      <c r="E100" s="10"/>
      <c r="F100" s="10">
        <v>0</v>
      </c>
      <c r="G100" s="8"/>
    </row>
    <row r="101" spans="1:7" ht="16.5">
      <c r="A101" s="32" t="s">
        <v>468</v>
      </c>
      <c r="B101" s="36"/>
      <c r="C101" s="36"/>
      <c r="D101" s="33"/>
      <c r="E101" s="33"/>
      <c r="F101" s="33"/>
      <c r="G101" s="8"/>
    </row>
    <row r="102" spans="1:7" ht="16.5">
      <c r="A102" s="19" t="s">
        <v>161</v>
      </c>
      <c r="B102" s="37">
        <v>32</v>
      </c>
      <c r="C102" s="37"/>
      <c r="D102" s="10">
        <v>0</v>
      </c>
      <c r="E102" s="10"/>
      <c r="F102" s="10">
        <v>0</v>
      </c>
      <c r="G102" s="8"/>
    </row>
    <row r="103" spans="1:7" ht="24.75" customHeight="1">
      <c r="A103" s="20" t="s">
        <v>461</v>
      </c>
      <c r="B103" s="34">
        <v>33</v>
      </c>
      <c r="C103" s="34"/>
      <c r="D103" s="11">
        <v>30133360200</v>
      </c>
      <c r="E103" s="11">
        <v>23890098000</v>
      </c>
      <c r="F103" s="11">
        <f>1120000000</f>
        <v>1120000000</v>
      </c>
      <c r="G103" s="8"/>
    </row>
    <row r="104" spans="1:7" ht="24.75" customHeight="1">
      <c r="A104" s="20" t="s">
        <v>462</v>
      </c>
      <c r="B104" s="34">
        <v>34</v>
      </c>
      <c r="C104" s="34"/>
      <c r="D104" s="11">
        <v>-55796974323</v>
      </c>
      <c r="E104" s="11">
        <v>-51995820810</v>
      </c>
      <c r="F104" s="11"/>
      <c r="G104" s="8"/>
    </row>
    <row r="105" spans="1:7" ht="24.75" customHeight="1">
      <c r="A105" s="20" t="s">
        <v>463</v>
      </c>
      <c r="B105" s="34">
        <v>35</v>
      </c>
      <c r="C105" s="34"/>
      <c r="D105" s="11">
        <v>0</v>
      </c>
      <c r="E105" s="11"/>
      <c r="F105" s="11">
        <v>0</v>
      </c>
      <c r="G105" s="8"/>
    </row>
    <row r="106" spans="1:7" ht="24.75" customHeight="1">
      <c r="A106" s="20" t="s">
        <v>464</v>
      </c>
      <c r="B106" s="34">
        <v>36</v>
      </c>
      <c r="C106" s="34"/>
      <c r="D106" s="11">
        <v>-711135000</v>
      </c>
      <c r="E106" s="11">
        <v>-1053375000</v>
      </c>
      <c r="F106" s="11">
        <v>-23640000</v>
      </c>
      <c r="G106" s="8"/>
    </row>
    <row r="107" spans="1:7" ht="24.75" customHeight="1">
      <c r="A107" s="31" t="s">
        <v>409</v>
      </c>
      <c r="B107" s="39">
        <v>40</v>
      </c>
      <c r="C107" s="39"/>
      <c r="D107" s="27">
        <f>SUM(D103:D106)</f>
        <v>-26374749123</v>
      </c>
      <c r="E107" s="27">
        <f>E106+E104+E103</f>
        <v>-29159097810</v>
      </c>
      <c r="F107" s="27">
        <f>SUM(F103:F106)</f>
        <v>1096360000</v>
      </c>
      <c r="G107" s="8"/>
    </row>
    <row r="108" spans="1:7" ht="24.75" customHeight="1">
      <c r="A108" s="25" t="s">
        <v>465</v>
      </c>
      <c r="B108" s="35">
        <v>50</v>
      </c>
      <c r="C108" s="35"/>
      <c r="D108" s="27">
        <f>D107+D97+D84</f>
        <v>-881516970</v>
      </c>
      <c r="E108" s="27">
        <f>E107+E97+E84</f>
        <v>-184297965</v>
      </c>
      <c r="F108" s="27">
        <f>F107+F97+F84</f>
        <v>321688130</v>
      </c>
      <c r="G108" s="8"/>
    </row>
    <row r="109" spans="1:7" ht="24.75" customHeight="1">
      <c r="A109" s="25" t="s">
        <v>466</v>
      </c>
      <c r="B109" s="35">
        <v>60</v>
      </c>
      <c r="C109" s="35"/>
      <c r="D109" s="27">
        <v>3884217869</v>
      </c>
      <c r="E109" s="27">
        <v>4068515834</v>
      </c>
      <c r="F109" s="27">
        <v>76122488</v>
      </c>
      <c r="G109" s="8"/>
    </row>
    <row r="110" spans="1:7" ht="21.75" customHeight="1">
      <c r="A110" s="45" t="s">
        <v>11</v>
      </c>
      <c r="B110" s="36"/>
      <c r="C110" s="36"/>
      <c r="D110" s="33"/>
      <c r="E110" s="33"/>
      <c r="F110" s="33"/>
      <c r="G110" s="8"/>
    </row>
    <row r="111" spans="1:7" ht="18.75" customHeight="1">
      <c r="A111" s="19" t="s">
        <v>467</v>
      </c>
      <c r="B111" s="37">
        <v>61</v>
      </c>
      <c r="C111" s="37"/>
      <c r="D111" s="10"/>
      <c r="E111" s="10"/>
      <c r="F111" s="10"/>
      <c r="G111" s="8"/>
    </row>
    <row r="112" spans="1:7" ht="28.5" customHeight="1">
      <c r="A112" s="26" t="s">
        <v>226</v>
      </c>
      <c r="B112" s="40">
        <v>70</v>
      </c>
      <c r="C112" s="38" t="s">
        <v>428</v>
      </c>
      <c r="D112" s="12">
        <f>D109+D108</f>
        <v>3002700899</v>
      </c>
      <c r="E112" s="12">
        <f>E109+E108</f>
        <v>3884217869</v>
      </c>
      <c r="F112" s="12">
        <f>F109+F108</f>
        <v>397810618</v>
      </c>
      <c r="G112" s="8"/>
    </row>
    <row r="113" spans="1:6" ht="24.75" customHeight="1">
      <c r="A113" s="13"/>
      <c r="B113" s="5"/>
      <c r="C113" s="5"/>
      <c r="D113" s="146" t="s">
        <v>228</v>
      </c>
      <c r="E113" s="146"/>
      <c r="F113" s="8">
        <v>397810618</v>
      </c>
    </row>
    <row r="114" spans="1:6" ht="25.5" customHeight="1">
      <c r="A114" s="14" t="s">
        <v>449</v>
      </c>
      <c r="B114" s="3"/>
      <c r="C114" s="3"/>
      <c r="D114" s="147" t="s">
        <v>429</v>
      </c>
      <c r="E114" s="147"/>
      <c r="F114" s="73">
        <f>F112-F113</f>
        <v>0</v>
      </c>
    </row>
    <row r="115" spans="1:5" ht="18">
      <c r="A115" s="6"/>
      <c r="B115" s="3"/>
      <c r="C115" s="3"/>
      <c r="D115" s="1"/>
      <c r="E115" s="9"/>
    </row>
    <row r="116" spans="1:5" ht="18">
      <c r="A116" s="6"/>
      <c r="B116" s="3"/>
      <c r="C116" s="3"/>
      <c r="D116" s="1"/>
      <c r="E116" s="9"/>
    </row>
    <row r="117" spans="1:5" ht="18">
      <c r="A117" s="6"/>
      <c r="B117" s="3"/>
      <c r="C117" s="3"/>
      <c r="D117" s="2"/>
      <c r="E117" s="9"/>
    </row>
    <row r="118" spans="1:5" ht="18">
      <c r="A118" s="6" t="s">
        <v>448</v>
      </c>
      <c r="B118" s="13"/>
      <c r="C118" s="13"/>
      <c r="D118" s="148"/>
      <c r="E118" s="148"/>
    </row>
    <row r="140" ht="8.25" customHeight="1"/>
    <row r="141" ht="27" customHeight="1">
      <c r="A141" s="88" t="s">
        <v>31</v>
      </c>
    </row>
    <row r="142" spans="1:5" ht="20.25">
      <c r="A142" s="29" t="s">
        <v>417</v>
      </c>
      <c r="B142" s="9"/>
      <c r="C142" s="9"/>
      <c r="D142" s="149" t="s">
        <v>416</v>
      </c>
      <c r="E142" s="149"/>
    </row>
    <row r="143" spans="1:5" ht="18">
      <c r="A143" s="30" t="s">
        <v>418</v>
      </c>
      <c r="B143" s="28" t="s">
        <v>414</v>
      </c>
      <c r="C143" s="28"/>
      <c r="D143" s="16"/>
      <c r="E143" s="16"/>
    </row>
    <row r="144" spans="1:5" ht="18">
      <c r="A144" s="9"/>
      <c r="B144" s="28" t="s">
        <v>415</v>
      </c>
      <c r="C144" s="28"/>
      <c r="D144" s="16"/>
      <c r="E144" s="16"/>
    </row>
    <row r="145" spans="1:5" ht="31.5" customHeight="1">
      <c r="A145" s="150" t="s">
        <v>406</v>
      </c>
      <c r="B145" s="150"/>
      <c r="C145" s="150"/>
      <c r="D145" s="150"/>
      <c r="E145" s="150"/>
    </row>
    <row r="146" spans="1:5" ht="18.75">
      <c r="A146" s="151" t="s">
        <v>29</v>
      </c>
      <c r="B146" s="151"/>
      <c r="C146" s="151"/>
      <c r="D146" s="151"/>
      <c r="E146" s="151"/>
    </row>
    <row r="147" spans="1:5" ht="18">
      <c r="A147" s="152" t="s">
        <v>10</v>
      </c>
      <c r="B147" s="152"/>
      <c r="C147" s="152"/>
      <c r="D147" s="152"/>
      <c r="E147" s="152"/>
    </row>
    <row r="148" spans="1:5" ht="18.75">
      <c r="A148" s="22" t="s">
        <v>224</v>
      </c>
      <c r="B148" s="22"/>
      <c r="C148" s="22"/>
      <c r="D148" s="22" t="s">
        <v>225</v>
      </c>
      <c r="E148" s="22"/>
    </row>
    <row r="149" spans="1:5" ht="20.25">
      <c r="A149" s="41" t="s">
        <v>168</v>
      </c>
      <c r="B149" s="42" t="s">
        <v>407</v>
      </c>
      <c r="C149" s="41" t="s">
        <v>2</v>
      </c>
      <c r="D149" s="41" t="s">
        <v>294</v>
      </c>
      <c r="E149" s="41" t="s">
        <v>340</v>
      </c>
    </row>
    <row r="150" spans="1:5" ht="20.25">
      <c r="A150" s="43"/>
      <c r="B150" s="44"/>
      <c r="C150" s="43" t="s">
        <v>3</v>
      </c>
      <c r="D150" s="43"/>
      <c r="E150" s="43"/>
    </row>
    <row r="151" spans="1:5" ht="27" customHeight="1">
      <c r="A151" s="24" t="s">
        <v>457</v>
      </c>
      <c r="B151" s="19"/>
      <c r="C151" s="19"/>
      <c r="D151" s="23"/>
      <c r="E151" s="23"/>
    </row>
    <row r="152" spans="1:5" ht="27" customHeight="1">
      <c r="A152" s="20" t="s">
        <v>450</v>
      </c>
      <c r="B152" s="62" t="s">
        <v>419</v>
      </c>
      <c r="C152" s="34"/>
      <c r="D152" s="11">
        <v>125669570765</v>
      </c>
      <c r="E152" s="11">
        <v>107339763222</v>
      </c>
    </row>
    <row r="153" spans="1:5" ht="27" customHeight="1">
      <c r="A153" s="20" t="s">
        <v>451</v>
      </c>
      <c r="B153" s="62" t="s">
        <v>420</v>
      </c>
      <c r="C153" s="34"/>
      <c r="D153" s="11">
        <v>-55445180114</v>
      </c>
      <c r="E153" s="11">
        <v>-32437227306</v>
      </c>
    </row>
    <row r="154" spans="1:5" ht="27" customHeight="1">
      <c r="A154" s="20" t="s">
        <v>452</v>
      </c>
      <c r="B154" s="62" t="s">
        <v>421</v>
      </c>
      <c r="C154" s="34"/>
      <c r="D154" s="11">
        <v>-33143220250</v>
      </c>
      <c r="E154" s="11">
        <v>-28491444200</v>
      </c>
    </row>
    <row r="155" spans="1:5" ht="27" customHeight="1">
      <c r="A155" s="20" t="s">
        <v>453</v>
      </c>
      <c r="B155" s="62" t="s">
        <v>422</v>
      </c>
      <c r="C155" s="34"/>
      <c r="D155" s="11">
        <v>-5054776764</v>
      </c>
      <c r="E155" s="11">
        <v>-4664084845</v>
      </c>
    </row>
    <row r="156" spans="1:5" ht="27" customHeight="1">
      <c r="A156" s="20" t="s">
        <v>454</v>
      </c>
      <c r="B156" s="62" t="s">
        <v>423</v>
      </c>
      <c r="C156" s="34"/>
      <c r="D156" s="11">
        <v>-368739748</v>
      </c>
      <c r="E156" s="11">
        <v>-464615107</v>
      </c>
    </row>
    <row r="157" spans="1:5" ht="27" customHeight="1">
      <c r="A157" s="20" t="s">
        <v>455</v>
      </c>
      <c r="B157" s="62" t="s">
        <v>424</v>
      </c>
      <c r="C157" s="34"/>
      <c r="D157" s="11">
        <v>23319587933</v>
      </c>
      <c r="E157" s="11">
        <v>20425549835</v>
      </c>
    </row>
    <row r="158" spans="1:5" ht="27" customHeight="1">
      <c r="A158" s="20" t="s">
        <v>456</v>
      </c>
      <c r="B158" s="62" t="s">
        <v>425</v>
      </c>
      <c r="C158" s="34"/>
      <c r="D158" s="11">
        <v>-28905390631</v>
      </c>
      <c r="E158" s="11">
        <v>-32706050844</v>
      </c>
    </row>
    <row r="159" spans="1:5" ht="27" customHeight="1">
      <c r="A159" s="31" t="s">
        <v>458</v>
      </c>
      <c r="B159" s="39">
        <v>20</v>
      </c>
      <c r="C159" s="39"/>
      <c r="D159" s="27">
        <f>SUM(D152:D158)</f>
        <v>26071851191</v>
      </c>
      <c r="E159" s="27">
        <f>SUM(E152:E158)</f>
        <v>29001890755</v>
      </c>
    </row>
    <row r="160" spans="1:5" ht="27" customHeight="1">
      <c r="A160" s="25" t="s">
        <v>408</v>
      </c>
      <c r="B160" s="34"/>
      <c r="C160" s="34"/>
      <c r="D160" s="11"/>
      <c r="E160" s="11"/>
    </row>
    <row r="161" spans="1:5" ht="25.5" customHeight="1">
      <c r="A161" s="32" t="s">
        <v>6</v>
      </c>
      <c r="B161" s="36"/>
      <c r="C161" s="36"/>
      <c r="D161" s="33">
        <v>0</v>
      </c>
      <c r="E161" s="33"/>
    </row>
    <row r="162" spans="1:5" ht="18" customHeight="1">
      <c r="A162" s="19" t="s">
        <v>7</v>
      </c>
      <c r="B162" s="37">
        <v>21</v>
      </c>
      <c r="C162" s="37"/>
      <c r="D162" s="10">
        <v>-14136732381</v>
      </c>
      <c r="E162" s="10">
        <v>-74701239</v>
      </c>
    </row>
    <row r="163" spans="1:5" ht="22.5" customHeight="1">
      <c r="A163" s="32" t="s">
        <v>4</v>
      </c>
      <c r="B163" s="36"/>
      <c r="C163" s="36"/>
      <c r="D163" s="33">
        <v>0</v>
      </c>
      <c r="E163" s="33"/>
    </row>
    <row r="164" spans="1:5" ht="22.5" customHeight="1">
      <c r="A164" s="19" t="s">
        <v>5</v>
      </c>
      <c r="B164" s="37">
        <v>22</v>
      </c>
      <c r="C164" s="37"/>
      <c r="D164" s="10">
        <v>17000000</v>
      </c>
      <c r="E164" s="10"/>
    </row>
    <row r="165" spans="1:5" ht="21" customHeight="1">
      <c r="A165" s="32" t="s">
        <v>8</v>
      </c>
      <c r="B165" s="36"/>
      <c r="C165" s="36"/>
      <c r="D165" s="33">
        <v>0</v>
      </c>
      <c r="E165" s="33"/>
    </row>
    <row r="166" spans="1:5" ht="21" customHeight="1">
      <c r="A166" s="19" t="s">
        <v>9</v>
      </c>
      <c r="B166" s="37">
        <v>23</v>
      </c>
      <c r="C166" s="37"/>
      <c r="D166" s="10">
        <v>0</v>
      </c>
      <c r="E166" s="10"/>
    </row>
    <row r="167" spans="1:5" ht="19.5" customHeight="1">
      <c r="A167" s="32" t="s">
        <v>426</v>
      </c>
      <c r="B167" s="36"/>
      <c r="C167" s="36"/>
      <c r="D167" s="33">
        <v>0</v>
      </c>
      <c r="E167" s="33"/>
    </row>
    <row r="168" spans="1:5" ht="19.5" customHeight="1">
      <c r="A168" s="19" t="s">
        <v>427</v>
      </c>
      <c r="B168" s="37">
        <v>24</v>
      </c>
      <c r="C168" s="37"/>
      <c r="D168" s="10">
        <v>0</v>
      </c>
      <c r="E168" s="10"/>
    </row>
    <row r="169" spans="1:5" ht="26.25" customHeight="1">
      <c r="A169" s="20" t="s">
        <v>459</v>
      </c>
      <c r="B169" s="37">
        <v>25</v>
      </c>
      <c r="C169" s="37"/>
      <c r="D169" s="10">
        <v>0</v>
      </c>
      <c r="E169" s="10"/>
    </row>
    <row r="170" spans="1:5" ht="26.25" customHeight="1">
      <c r="A170" s="19" t="s">
        <v>460</v>
      </c>
      <c r="B170" s="37">
        <v>26</v>
      </c>
      <c r="C170" s="37"/>
      <c r="D170" s="10">
        <v>0</v>
      </c>
      <c r="E170" s="10"/>
    </row>
    <row r="171" spans="1:5" ht="42.75" customHeight="1">
      <c r="A171" s="72" t="s">
        <v>159</v>
      </c>
      <c r="B171" s="34">
        <v>27</v>
      </c>
      <c r="C171" s="34"/>
      <c r="D171" s="11">
        <v>35090826</v>
      </c>
      <c r="E171" s="11">
        <v>47610329</v>
      </c>
    </row>
    <row r="172" spans="1:5" ht="25.5" customHeight="1">
      <c r="A172" s="25" t="s">
        <v>160</v>
      </c>
      <c r="B172" s="39">
        <v>30</v>
      </c>
      <c r="C172" s="39"/>
      <c r="D172" s="27">
        <f>SUM(D162:D171)</f>
        <v>-14084641555</v>
      </c>
      <c r="E172" s="27">
        <v>-27090910</v>
      </c>
    </row>
    <row r="173" spans="1:5" ht="25.5" customHeight="1">
      <c r="A173" s="25" t="s">
        <v>410</v>
      </c>
      <c r="B173" s="35"/>
      <c r="C173" s="35"/>
      <c r="D173" s="27">
        <v>0</v>
      </c>
      <c r="E173" s="27"/>
    </row>
    <row r="174" spans="1:5" ht="24.75" customHeight="1">
      <c r="A174" s="32" t="s">
        <v>0</v>
      </c>
      <c r="B174" s="36"/>
      <c r="C174" s="36"/>
      <c r="D174" s="33"/>
      <c r="E174" s="33"/>
    </row>
    <row r="175" spans="1:5" ht="24" customHeight="1">
      <c r="A175" s="19" t="s">
        <v>1</v>
      </c>
      <c r="B175" s="37">
        <v>31</v>
      </c>
      <c r="C175" s="37"/>
      <c r="D175" s="10">
        <v>0</v>
      </c>
      <c r="E175" s="10"/>
    </row>
    <row r="176" spans="1:5" ht="28.5" customHeight="1">
      <c r="A176" s="32" t="s">
        <v>468</v>
      </c>
      <c r="B176" s="36"/>
      <c r="C176" s="36"/>
      <c r="D176" s="33"/>
      <c r="E176" s="33"/>
    </row>
    <row r="177" spans="1:5" ht="28.5" customHeight="1">
      <c r="A177" s="19" t="s">
        <v>161</v>
      </c>
      <c r="B177" s="37">
        <v>32</v>
      </c>
      <c r="C177" s="37"/>
      <c r="D177" s="10">
        <v>0</v>
      </c>
      <c r="E177" s="10"/>
    </row>
    <row r="178" spans="1:5" ht="28.5" customHeight="1">
      <c r="A178" s="20" t="s">
        <v>461</v>
      </c>
      <c r="B178" s="34">
        <v>33</v>
      </c>
      <c r="C178" s="34"/>
      <c r="D178" s="11">
        <v>30133360200</v>
      </c>
      <c r="E178" s="11">
        <v>23890098000</v>
      </c>
    </row>
    <row r="179" spans="1:5" ht="28.5" customHeight="1">
      <c r="A179" s="20" t="s">
        <v>462</v>
      </c>
      <c r="B179" s="34">
        <v>34</v>
      </c>
      <c r="C179" s="34"/>
      <c r="D179" s="11">
        <v>-36283266759</v>
      </c>
      <c r="E179" s="11">
        <v>-51995820810</v>
      </c>
    </row>
    <row r="180" spans="1:5" ht="28.5" customHeight="1">
      <c r="A180" s="20" t="s">
        <v>463</v>
      </c>
      <c r="B180" s="34">
        <v>35</v>
      </c>
      <c r="C180" s="34"/>
      <c r="D180" s="11">
        <v>0</v>
      </c>
      <c r="E180" s="11"/>
    </row>
    <row r="181" spans="1:5" ht="28.5" customHeight="1">
      <c r="A181" s="20" t="s">
        <v>464</v>
      </c>
      <c r="B181" s="34">
        <v>36</v>
      </c>
      <c r="C181" s="34"/>
      <c r="D181" s="11">
        <v>-711135000</v>
      </c>
      <c r="E181" s="11">
        <v>-1053375000</v>
      </c>
    </row>
    <row r="182" spans="1:5" ht="28.5" customHeight="1">
      <c r="A182" s="31" t="s">
        <v>409</v>
      </c>
      <c r="B182" s="39">
        <v>40</v>
      </c>
      <c r="C182" s="39"/>
      <c r="D182" s="27">
        <f>SUM(D178:D181)</f>
        <v>-6861041559</v>
      </c>
      <c r="E182" s="27">
        <f>E181+E179+E178</f>
        <v>-29159097810</v>
      </c>
    </row>
    <row r="183" spans="1:5" ht="28.5" customHeight="1">
      <c r="A183" s="25" t="s">
        <v>465</v>
      </c>
      <c r="B183" s="35">
        <v>50</v>
      </c>
      <c r="C183" s="35"/>
      <c r="D183" s="27">
        <v>-881516970</v>
      </c>
      <c r="E183" s="27">
        <f>E182+E172+E159</f>
        <v>-184297965</v>
      </c>
    </row>
    <row r="184" spans="1:5" ht="28.5" customHeight="1">
      <c r="A184" s="25" t="s">
        <v>466</v>
      </c>
      <c r="B184" s="35">
        <v>60</v>
      </c>
      <c r="C184" s="35"/>
      <c r="D184" s="27">
        <v>3884217869</v>
      </c>
      <c r="E184" s="27">
        <v>4068515834</v>
      </c>
    </row>
    <row r="185" spans="1:5" ht="24.75" customHeight="1">
      <c r="A185" s="45" t="s">
        <v>11</v>
      </c>
      <c r="B185" s="36"/>
      <c r="C185" s="36"/>
      <c r="D185" s="33"/>
      <c r="E185" s="33"/>
    </row>
    <row r="186" spans="1:5" ht="22.5" customHeight="1">
      <c r="A186" s="19" t="s">
        <v>467</v>
      </c>
      <c r="B186" s="37">
        <v>61</v>
      </c>
      <c r="C186" s="37"/>
      <c r="D186" s="10"/>
      <c r="E186" s="10"/>
    </row>
    <row r="187" spans="1:5" ht="25.5" customHeight="1">
      <c r="A187" s="26" t="s">
        <v>226</v>
      </c>
      <c r="B187" s="40">
        <v>70</v>
      </c>
      <c r="C187" s="38" t="s">
        <v>428</v>
      </c>
      <c r="D187" s="12">
        <f>D184+D183</f>
        <v>3002700899</v>
      </c>
      <c r="E187" s="12">
        <f>E184+E183</f>
        <v>3884217869</v>
      </c>
    </row>
    <row r="188" spans="1:5" ht="23.25" customHeight="1">
      <c r="A188" s="13"/>
      <c r="B188" s="5"/>
      <c r="C188" s="5"/>
      <c r="D188" s="146" t="s">
        <v>30</v>
      </c>
      <c r="E188" s="146"/>
    </row>
    <row r="189" spans="1:5" ht="23.25" customHeight="1">
      <c r="A189" s="14" t="s">
        <v>449</v>
      </c>
      <c r="B189" s="3"/>
      <c r="C189" s="3"/>
      <c r="D189" s="147" t="s">
        <v>429</v>
      </c>
      <c r="E189" s="147"/>
    </row>
    <row r="190" spans="1:5" ht="18">
      <c r="A190" s="6"/>
      <c r="B190" s="3"/>
      <c r="C190" s="3"/>
      <c r="D190" s="1"/>
      <c r="E190" s="9"/>
    </row>
    <row r="191" spans="1:5" ht="27" customHeight="1">
      <c r="A191" s="6"/>
      <c r="B191" s="3"/>
      <c r="C191" s="3"/>
      <c r="D191" s="1"/>
      <c r="E191" s="9"/>
    </row>
    <row r="192" spans="1:5" ht="18">
      <c r="A192" s="6"/>
      <c r="B192" s="3"/>
      <c r="C192" s="3"/>
      <c r="D192" s="2"/>
      <c r="E192" s="9"/>
    </row>
    <row r="193" spans="1:5" ht="18">
      <c r="A193" s="6" t="s">
        <v>448</v>
      </c>
      <c r="B193" s="13"/>
      <c r="C193" s="13"/>
      <c r="D193" s="148"/>
      <c r="E193" s="148"/>
    </row>
  </sheetData>
  <mergeCells count="34">
    <mergeCell ref="N47:O47"/>
    <mergeCell ref="N48:O48"/>
    <mergeCell ref="N1:O1"/>
    <mergeCell ref="K4:O4"/>
    <mergeCell ref="K5:O5"/>
    <mergeCell ref="K6:O6"/>
    <mergeCell ref="I47:J47"/>
    <mergeCell ref="I48:J48"/>
    <mergeCell ref="I52:J52"/>
    <mergeCell ref="I1:J1"/>
    <mergeCell ref="F4:J4"/>
    <mergeCell ref="F5:J5"/>
    <mergeCell ref="F6:J6"/>
    <mergeCell ref="D188:E188"/>
    <mergeCell ref="D189:E189"/>
    <mergeCell ref="D193:E193"/>
    <mergeCell ref="D142:E142"/>
    <mergeCell ref="A145:E145"/>
    <mergeCell ref="A146:E146"/>
    <mergeCell ref="A147:E147"/>
    <mergeCell ref="D1:E1"/>
    <mergeCell ref="A6:E6"/>
    <mergeCell ref="D48:E48"/>
    <mergeCell ref="D52:E52"/>
    <mergeCell ref="A4:E4"/>
    <mergeCell ref="A5:E5"/>
    <mergeCell ref="D47:E47"/>
    <mergeCell ref="D113:E113"/>
    <mergeCell ref="D114:E114"/>
    <mergeCell ref="D118:E118"/>
    <mergeCell ref="D67:E67"/>
    <mergeCell ref="A70:E70"/>
    <mergeCell ref="A71:E71"/>
    <mergeCell ref="A72:E72"/>
  </mergeCells>
  <printOptions/>
  <pageMargins left="0.62" right="0.28" top="0.45" bottom="0.65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9"/>
  <sheetViews>
    <sheetView zoomScale="75" zoomScaleNormal="75" workbookViewId="0" topLeftCell="A146">
      <selection activeCell="B152" sqref="B152"/>
    </sheetView>
  </sheetViews>
  <sheetFormatPr defaultColWidth="8.796875" defaultRowHeight="20.25" customHeight="1"/>
  <cols>
    <col min="1" max="1" width="50.3984375" style="3" customWidth="1"/>
    <col min="2" max="2" width="17.3984375" style="3" customWidth="1"/>
    <col min="3" max="3" width="16.8984375" style="3" customWidth="1"/>
    <col min="4" max="4" width="20.5" style="3" customWidth="1"/>
    <col min="5" max="5" width="13.19921875" style="3" customWidth="1"/>
    <col min="6" max="6" width="19.19921875" style="3" customWidth="1"/>
    <col min="7" max="16384" width="9" style="3" customWidth="1"/>
  </cols>
  <sheetData>
    <row r="1" spans="1:3" ht="21.75" customHeight="1">
      <c r="A1" s="29" t="s">
        <v>417</v>
      </c>
      <c r="B1" s="18" t="s">
        <v>432</v>
      </c>
      <c r="C1" s="7"/>
    </row>
    <row r="2" spans="1:2" ht="19.5" customHeight="1">
      <c r="A2" s="30" t="s">
        <v>418</v>
      </c>
      <c r="B2" s="46" t="s">
        <v>430</v>
      </c>
    </row>
    <row r="3" ht="20.25" customHeight="1">
      <c r="B3" s="46" t="s">
        <v>431</v>
      </c>
    </row>
    <row r="4" spans="1:3" ht="36.75" customHeight="1">
      <c r="A4" s="150" t="s">
        <v>328</v>
      </c>
      <c r="B4" s="150"/>
      <c r="C4" s="150"/>
    </row>
    <row r="5" spans="1:3" ht="23.25" customHeight="1">
      <c r="A5" s="159" t="s">
        <v>128</v>
      </c>
      <c r="B5" s="159"/>
      <c r="C5" s="159"/>
    </row>
    <row r="6" s="49" customFormat="1" ht="35.25" customHeight="1">
      <c r="A6" s="48" t="s">
        <v>236</v>
      </c>
    </row>
    <row r="7" s="49" customFormat="1" ht="23.25" customHeight="1">
      <c r="A7" s="49" t="s">
        <v>433</v>
      </c>
    </row>
    <row r="8" s="49" customFormat="1" ht="23.25" customHeight="1">
      <c r="A8" s="49" t="s">
        <v>434</v>
      </c>
    </row>
    <row r="9" spans="1:3" s="49" customFormat="1" ht="108.75" customHeight="1">
      <c r="A9" s="153" t="s">
        <v>338</v>
      </c>
      <c r="B9" s="153"/>
      <c r="C9" s="153"/>
    </row>
    <row r="10" spans="1:3" s="49" customFormat="1" ht="41.25" customHeight="1">
      <c r="A10" s="153" t="s">
        <v>235</v>
      </c>
      <c r="B10" s="153"/>
      <c r="C10" s="153"/>
    </row>
    <row r="11" s="49" customFormat="1" ht="41.25" customHeight="1">
      <c r="A11" s="48" t="s">
        <v>33</v>
      </c>
    </row>
    <row r="12" s="49" customFormat="1" ht="31.5" customHeight="1">
      <c r="A12" s="49" t="s">
        <v>435</v>
      </c>
    </row>
    <row r="13" s="49" customFormat="1" ht="24" customHeight="1">
      <c r="A13" s="49" t="s">
        <v>436</v>
      </c>
    </row>
    <row r="14" s="49" customFormat="1" ht="14.25" customHeight="1"/>
    <row r="15" s="49" customFormat="1" ht="26.25" customHeight="1">
      <c r="A15" s="48" t="s">
        <v>34</v>
      </c>
    </row>
    <row r="16" s="49" customFormat="1" ht="30" customHeight="1">
      <c r="A16" s="49" t="s">
        <v>437</v>
      </c>
    </row>
    <row r="17" spans="1:3" s="49" customFormat="1" ht="43.5" customHeight="1">
      <c r="A17" s="153" t="s">
        <v>438</v>
      </c>
      <c r="B17" s="153"/>
      <c r="C17" s="153"/>
    </row>
    <row r="18" s="49" customFormat="1" ht="23.25" customHeight="1">
      <c r="A18" s="49" t="s">
        <v>439</v>
      </c>
    </row>
    <row r="19" s="49" customFormat="1" ht="38.25" customHeight="1">
      <c r="A19" s="48" t="s">
        <v>35</v>
      </c>
    </row>
    <row r="20" s="49" customFormat="1" ht="32.25" customHeight="1">
      <c r="A20" s="49" t="s">
        <v>32</v>
      </c>
    </row>
    <row r="21" spans="1:3" s="49" customFormat="1" ht="198" customHeight="1">
      <c r="A21" s="154" t="s">
        <v>223</v>
      </c>
      <c r="B21" s="155"/>
      <c r="C21" s="155"/>
    </row>
    <row r="22" spans="1:3" s="49" customFormat="1" ht="111" customHeight="1">
      <c r="A22" s="154" t="s">
        <v>110</v>
      </c>
      <c r="B22" s="155"/>
      <c r="C22" s="155"/>
    </row>
    <row r="23" s="49" customFormat="1" ht="33.75" customHeight="1">
      <c r="A23" s="49" t="s">
        <v>36</v>
      </c>
    </row>
    <row r="24" spans="1:3" s="49" customFormat="1" ht="110.25" customHeight="1">
      <c r="A24" s="154" t="s">
        <v>112</v>
      </c>
      <c r="B24" s="155"/>
      <c r="C24" s="155"/>
    </row>
    <row r="25" spans="1:3" s="49" customFormat="1" ht="28.5" customHeight="1">
      <c r="A25" s="154" t="s">
        <v>113</v>
      </c>
      <c r="B25" s="155"/>
      <c r="C25" s="155"/>
    </row>
    <row r="26" s="49" customFormat="1" ht="28.5" customHeight="1">
      <c r="A26" s="67" t="s">
        <v>114</v>
      </c>
    </row>
    <row r="27" spans="1:3" s="64" customFormat="1" ht="94.5" customHeight="1">
      <c r="A27" s="154" t="s">
        <v>349</v>
      </c>
      <c r="B27" s="155"/>
      <c r="C27" s="155"/>
    </row>
    <row r="28" spans="1:3" s="64" customFormat="1" ht="33" customHeight="1">
      <c r="A28" s="49" t="s">
        <v>445</v>
      </c>
      <c r="B28" s="49"/>
      <c r="C28" s="49"/>
    </row>
    <row r="29" spans="1:3" s="64" customFormat="1" ht="42" customHeight="1">
      <c r="A29" s="154" t="s">
        <v>115</v>
      </c>
      <c r="B29" s="155"/>
      <c r="C29" s="155"/>
    </row>
    <row r="30" spans="1:3" s="64" customFormat="1" ht="42" customHeight="1">
      <c r="A30" s="154" t="s">
        <v>116</v>
      </c>
      <c r="B30" s="155"/>
      <c r="C30" s="155"/>
    </row>
    <row r="31" spans="1:3" s="64" customFormat="1" ht="43.5" customHeight="1">
      <c r="A31" s="154" t="s">
        <v>26</v>
      </c>
      <c r="B31" s="155"/>
      <c r="C31" s="155"/>
    </row>
    <row r="32" spans="1:3" s="64" customFormat="1" ht="26.25" customHeight="1">
      <c r="A32" s="154" t="s">
        <v>447</v>
      </c>
      <c r="B32" s="155"/>
      <c r="C32" s="155"/>
    </row>
    <row r="33" spans="1:3" s="64" customFormat="1" ht="25.5" customHeight="1">
      <c r="A33" s="154" t="s">
        <v>446</v>
      </c>
      <c r="B33" s="155"/>
      <c r="C33" s="155"/>
    </row>
    <row r="34" spans="1:3" s="64" customFormat="1" ht="34.5" customHeight="1">
      <c r="A34" s="154" t="s">
        <v>339</v>
      </c>
      <c r="B34" s="155"/>
      <c r="C34" s="155"/>
    </row>
    <row r="35" spans="1:3" s="64" customFormat="1" ht="108.75" customHeight="1">
      <c r="A35" s="154" t="s">
        <v>19</v>
      </c>
      <c r="B35" s="155"/>
      <c r="C35" s="155"/>
    </row>
    <row r="36" spans="1:3" s="64" customFormat="1" ht="22.5" customHeight="1">
      <c r="A36" s="67" t="s">
        <v>20</v>
      </c>
      <c r="B36" s="49"/>
      <c r="C36" s="49"/>
    </row>
    <row r="37" spans="1:3" s="64" customFormat="1" ht="22.5" customHeight="1">
      <c r="A37" s="67" t="s">
        <v>21</v>
      </c>
      <c r="B37" s="49"/>
      <c r="C37" s="49"/>
    </row>
    <row r="38" spans="1:3" s="64" customFormat="1" ht="22.5" customHeight="1">
      <c r="A38" s="67" t="s">
        <v>22</v>
      </c>
      <c r="B38" s="49"/>
      <c r="C38" s="49"/>
    </row>
    <row r="39" spans="1:3" s="64" customFormat="1" ht="33" customHeight="1">
      <c r="A39" s="49" t="s">
        <v>27</v>
      </c>
      <c r="B39" s="49"/>
      <c r="C39" s="49"/>
    </row>
    <row r="40" spans="1:3" s="64" customFormat="1" ht="146.25" customHeight="1">
      <c r="A40" s="154" t="s">
        <v>28</v>
      </c>
      <c r="B40" s="155"/>
      <c r="C40" s="155"/>
    </row>
    <row r="41" spans="1:3" s="64" customFormat="1" ht="178.5" customHeight="1">
      <c r="A41" s="154" t="s">
        <v>229</v>
      </c>
      <c r="B41" s="155"/>
      <c r="C41" s="155"/>
    </row>
    <row r="42" spans="1:3" s="64" customFormat="1" ht="33" customHeight="1">
      <c r="A42" s="49" t="s">
        <v>230</v>
      </c>
      <c r="B42" s="49"/>
      <c r="C42" s="49"/>
    </row>
    <row r="43" spans="1:3" s="64" customFormat="1" ht="58.5" customHeight="1">
      <c r="A43" s="154" t="s">
        <v>293</v>
      </c>
      <c r="B43" s="155"/>
      <c r="C43" s="155"/>
    </row>
    <row r="44" spans="1:3" s="64" customFormat="1" ht="56.25" customHeight="1">
      <c r="A44" s="154" t="s">
        <v>16</v>
      </c>
      <c r="B44" s="155"/>
      <c r="C44" s="155"/>
    </row>
    <row r="45" spans="1:3" s="64" customFormat="1" ht="27" customHeight="1">
      <c r="A45" s="67" t="s">
        <v>17</v>
      </c>
      <c r="B45" s="49"/>
      <c r="C45" s="49"/>
    </row>
    <row r="46" spans="1:3" s="64" customFormat="1" ht="27" customHeight="1">
      <c r="A46" s="67" t="s">
        <v>18</v>
      </c>
      <c r="B46" s="49"/>
      <c r="C46" s="49"/>
    </row>
    <row r="47" spans="1:3" s="64" customFormat="1" ht="92.25" customHeight="1">
      <c r="A47" s="154" t="s">
        <v>117</v>
      </c>
      <c r="B47" s="155"/>
      <c r="C47" s="155"/>
    </row>
    <row r="48" spans="1:3" s="64" customFormat="1" ht="162" customHeight="1">
      <c r="A48" s="154" t="s">
        <v>291</v>
      </c>
      <c r="B48" s="155"/>
      <c r="C48" s="155"/>
    </row>
    <row r="49" s="64" customFormat="1" ht="33" customHeight="1">
      <c r="A49" s="49" t="s">
        <v>292</v>
      </c>
    </row>
    <row r="50" spans="1:3" s="64" customFormat="1" ht="91.5" customHeight="1">
      <c r="A50" s="154" t="s">
        <v>220</v>
      </c>
      <c r="B50" s="155"/>
      <c r="C50" s="155"/>
    </row>
    <row r="51" spans="1:3" s="64" customFormat="1" ht="39.75" customHeight="1">
      <c r="A51" s="154" t="s">
        <v>221</v>
      </c>
      <c r="B51" s="155"/>
      <c r="C51" s="155"/>
    </row>
    <row r="52" spans="1:3" s="64" customFormat="1" ht="27.75" customHeight="1">
      <c r="A52" s="154" t="s">
        <v>411</v>
      </c>
      <c r="B52" s="155"/>
      <c r="C52" s="155"/>
    </row>
    <row r="53" spans="1:3" s="64" customFormat="1" ht="42.75" customHeight="1">
      <c r="A53" s="154" t="s">
        <v>412</v>
      </c>
      <c r="B53" s="155"/>
      <c r="C53" s="155"/>
    </row>
    <row r="54" spans="1:3" s="64" customFormat="1" ht="59.25" customHeight="1">
      <c r="A54" s="154" t="s">
        <v>413</v>
      </c>
      <c r="B54" s="155"/>
      <c r="C54" s="155"/>
    </row>
    <row r="55" spans="1:3" s="64" customFormat="1" ht="144" customHeight="1">
      <c r="A55" s="154" t="s">
        <v>222</v>
      </c>
      <c r="B55" s="155"/>
      <c r="C55" s="155"/>
    </row>
    <row r="56" spans="1:3" s="64" customFormat="1" ht="42.75" customHeight="1">
      <c r="A56" s="154" t="s">
        <v>391</v>
      </c>
      <c r="B56" s="155"/>
      <c r="C56" s="155"/>
    </row>
    <row r="57" spans="1:3" s="64" customFormat="1" ht="34.5" customHeight="1">
      <c r="A57" s="65" t="s">
        <v>242</v>
      </c>
      <c r="B57" s="71"/>
      <c r="C57" s="71"/>
    </row>
    <row r="58" spans="1:3" s="64" customFormat="1" ht="42" customHeight="1">
      <c r="A58" s="154" t="s">
        <v>444</v>
      </c>
      <c r="B58" s="155"/>
      <c r="C58" s="155"/>
    </row>
    <row r="59" spans="1:3" s="49" customFormat="1" ht="112.5" customHeight="1">
      <c r="A59" s="154" t="s">
        <v>440</v>
      </c>
      <c r="B59" s="155"/>
      <c r="C59" s="155"/>
    </row>
    <row r="60" spans="1:3" s="49" customFormat="1" ht="116.25" customHeight="1">
      <c r="A60" s="154" t="s">
        <v>441</v>
      </c>
      <c r="B60" s="155"/>
      <c r="C60" s="155"/>
    </row>
    <row r="61" spans="1:3" s="64" customFormat="1" ht="46.5" customHeight="1">
      <c r="A61" s="153" t="s">
        <v>443</v>
      </c>
      <c r="B61" s="153"/>
      <c r="C61" s="153"/>
    </row>
    <row r="62" spans="1:3" s="49" customFormat="1" ht="200.25" customHeight="1">
      <c r="A62" s="153" t="s">
        <v>186</v>
      </c>
      <c r="B62" s="153"/>
      <c r="C62" s="153"/>
    </row>
    <row r="63" spans="1:3" s="49" customFormat="1" ht="75" customHeight="1">
      <c r="A63" s="162" t="s">
        <v>185</v>
      </c>
      <c r="B63" s="163"/>
      <c r="C63" s="163"/>
    </row>
    <row r="64" spans="1:3" s="49" customFormat="1" ht="58.5" customHeight="1">
      <c r="A64" s="153" t="s">
        <v>403</v>
      </c>
      <c r="B64" s="153"/>
      <c r="C64" s="153"/>
    </row>
    <row r="65" spans="1:3" s="49" customFormat="1" ht="195.75" customHeight="1">
      <c r="A65" s="157" t="s">
        <v>213</v>
      </c>
      <c r="B65" s="157"/>
      <c r="C65" s="157"/>
    </row>
    <row r="66" spans="1:3" s="49" customFormat="1" ht="77.25" customHeight="1">
      <c r="A66" s="157" t="s">
        <v>214</v>
      </c>
      <c r="B66" s="157"/>
      <c r="C66" s="157"/>
    </row>
    <row r="67" spans="1:3" s="49" customFormat="1" ht="108.75" customHeight="1">
      <c r="A67" s="157" t="s">
        <v>215</v>
      </c>
      <c r="B67" s="157"/>
      <c r="C67" s="157"/>
    </row>
    <row r="68" spans="1:3" s="64" customFormat="1" ht="26.25" customHeight="1">
      <c r="A68" s="153" t="s">
        <v>217</v>
      </c>
      <c r="B68" s="153"/>
      <c r="C68" s="153"/>
    </row>
    <row r="69" spans="1:3" s="64" customFormat="1" ht="26.25" customHeight="1">
      <c r="A69" s="153" t="s">
        <v>216</v>
      </c>
      <c r="B69" s="153"/>
      <c r="C69" s="153"/>
    </row>
    <row r="70" spans="1:3" s="49" customFormat="1" ht="41.25" customHeight="1">
      <c r="A70" s="156" t="s">
        <v>251</v>
      </c>
      <c r="B70" s="155"/>
      <c r="C70" s="155"/>
    </row>
    <row r="71" spans="1:3" s="49" customFormat="1" ht="26.25" customHeight="1">
      <c r="A71" s="49" t="s">
        <v>252</v>
      </c>
      <c r="B71" s="50" t="s">
        <v>111</v>
      </c>
      <c r="C71" s="50" t="s">
        <v>253</v>
      </c>
    </row>
    <row r="72" spans="1:3" s="48" customFormat="1" ht="29.25" customHeight="1">
      <c r="A72" s="67" t="s">
        <v>239</v>
      </c>
      <c r="B72" s="51">
        <f>278467567+142298792</f>
        <v>420766359</v>
      </c>
      <c r="C72" s="51">
        <v>460250507</v>
      </c>
    </row>
    <row r="73" spans="1:3" s="49" customFormat="1" ht="33.75" customHeight="1">
      <c r="A73" s="67" t="s">
        <v>238</v>
      </c>
      <c r="B73" s="51">
        <f>11386166125-B72</f>
        <v>10965399766</v>
      </c>
      <c r="C73" s="51">
        <f>8470186355-C72</f>
        <v>8009935848</v>
      </c>
    </row>
    <row r="74" spans="1:3" s="49" customFormat="1" ht="22.5" customHeight="1">
      <c r="A74" s="67" t="s">
        <v>240</v>
      </c>
      <c r="B74" s="51"/>
      <c r="C74" s="51"/>
    </row>
    <row r="75" spans="1:3" s="49" customFormat="1" ht="22.5" customHeight="1">
      <c r="A75" s="68" t="s">
        <v>237</v>
      </c>
      <c r="B75" s="52">
        <f>SUM(B72:B74)</f>
        <v>11386166125</v>
      </c>
      <c r="C75" s="52">
        <f>SUM(C72:C74)</f>
        <v>8470186355</v>
      </c>
    </row>
    <row r="76" spans="1:3" s="49" customFormat="1" ht="22.5" customHeight="1">
      <c r="A76" s="49" t="s">
        <v>254</v>
      </c>
      <c r="B76" s="50" t="s">
        <v>111</v>
      </c>
      <c r="C76" s="50" t="s">
        <v>253</v>
      </c>
    </row>
    <row r="77" spans="1:3" s="49" customFormat="1" ht="22.5" customHeight="1">
      <c r="A77" s="67" t="s">
        <v>255</v>
      </c>
      <c r="B77" s="50"/>
      <c r="C77" s="50"/>
    </row>
    <row r="78" spans="1:3" s="49" customFormat="1" ht="22.5" customHeight="1">
      <c r="A78" s="67" t="s">
        <v>191</v>
      </c>
      <c r="B78" s="51"/>
      <c r="C78" s="51"/>
    </row>
    <row r="79" spans="1:3" s="49" customFormat="1" ht="22.5" customHeight="1">
      <c r="A79" s="67" t="s">
        <v>256</v>
      </c>
      <c r="B79" s="50"/>
      <c r="C79" s="50"/>
    </row>
    <row r="80" spans="1:3" s="49" customFormat="1" ht="22.5" customHeight="1">
      <c r="A80" s="68" t="s">
        <v>237</v>
      </c>
      <c r="B80" s="52">
        <f>SUM(B77:B79)</f>
        <v>0</v>
      </c>
      <c r="C80" s="52">
        <f>SUM(C77:C79)</f>
        <v>0</v>
      </c>
    </row>
    <row r="81" spans="1:3" s="49" customFormat="1" ht="22.5" customHeight="1">
      <c r="A81" s="49" t="s">
        <v>257</v>
      </c>
      <c r="B81" s="50" t="s">
        <v>111</v>
      </c>
      <c r="C81" s="50" t="s">
        <v>253</v>
      </c>
    </row>
    <row r="82" spans="1:3" s="48" customFormat="1" ht="27.75" customHeight="1">
      <c r="A82" s="67" t="s">
        <v>258</v>
      </c>
      <c r="B82" s="51">
        <v>0</v>
      </c>
      <c r="C82" s="51"/>
    </row>
    <row r="83" spans="1:3" s="49" customFormat="1" ht="30.75" customHeight="1">
      <c r="A83" s="67" t="s">
        <v>259</v>
      </c>
      <c r="B83" s="51"/>
      <c r="C83" s="51"/>
    </row>
    <row r="84" spans="1:3" s="49" customFormat="1" ht="23.25" customHeight="1">
      <c r="A84" s="67" t="s">
        <v>241</v>
      </c>
      <c r="B84" s="51"/>
      <c r="C84" s="51"/>
    </row>
    <row r="85" spans="1:3" s="49" customFormat="1" ht="23.25" customHeight="1">
      <c r="A85" s="67" t="s">
        <v>260</v>
      </c>
      <c r="B85" s="51"/>
      <c r="C85" s="51"/>
    </row>
    <row r="86" spans="1:3" s="49" customFormat="1" ht="23.25" customHeight="1">
      <c r="A86" s="67" t="s">
        <v>261</v>
      </c>
      <c r="B86" s="51"/>
      <c r="C86" s="51"/>
    </row>
    <row r="87" spans="1:3" s="49" customFormat="1" ht="23.25" customHeight="1">
      <c r="A87" s="68" t="s">
        <v>237</v>
      </c>
      <c r="B87" s="52">
        <f>SUM(B82:B86)</f>
        <v>0</v>
      </c>
      <c r="C87" s="52">
        <f>SUM(C82:C86)</f>
        <v>0</v>
      </c>
    </row>
    <row r="88" spans="1:6" s="49" customFormat="1" ht="28.5" customHeight="1">
      <c r="A88" s="49" t="s">
        <v>262</v>
      </c>
      <c r="B88" s="50" t="s">
        <v>111</v>
      </c>
      <c r="C88" s="50" t="s">
        <v>253</v>
      </c>
      <c r="F88" s="51"/>
    </row>
    <row r="89" spans="1:4" s="49" customFormat="1" ht="23.25" customHeight="1">
      <c r="A89" s="67" t="s">
        <v>263</v>
      </c>
      <c r="B89" s="51"/>
      <c r="C89" s="51"/>
      <c r="D89" s="90"/>
    </row>
    <row r="90" spans="1:5" s="49" customFormat="1" ht="24.75" customHeight="1">
      <c r="A90" s="67" t="s">
        <v>243</v>
      </c>
      <c r="B90" s="51">
        <f>28703365145-B91-B92-B94</f>
        <v>6252943170</v>
      </c>
      <c r="C90" s="51">
        <f>6450629766+295176319</f>
        <v>6745806085</v>
      </c>
      <c r="D90" s="70"/>
      <c r="E90" s="64"/>
    </row>
    <row r="91" spans="1:4" s="49" customFormat="1" ht="24.75" customHeight="1">
      <c r="A91" s="67" t="s">
        <v>244</v>
      </c>
      <c r="B91" s="51">
        <v>275987852</v>
      </c>
      <c r="C91" s="51">
        <f>115214116</f>
        <v>115214116</v>
      </c>
      <c r="D91" s="70"/>
    </row>
    <row r="92" spans="1:4" s="49" customFormat="1" ht="24.75" customHeight="1">
      <c r="A92" s="67" t="s">
        <v>245</v>
      </c>
      <c r="B92" s="51">
        <f>17322293728+1365243610</f>
        <v>18687537338</v>
      </c>
      <c r="C92" s="51">
        <v>19353257996</v>
      </c>
      <c r="D92" s="70"/>
    </row>
    <row r="93" spans="1:4" s="49" customFormat="1" ht="24.75" customHeight="1">
      <c r="A93" s="67" t="s">
        <v>246</v>
      </c>
      <c r="B93" s="51"/>
      <c r="C93" s="51"/>
      <c r="D93" s="64"/>
    </row>
    <row r="94" spans="1:4" s="49" customFormat="1" ht="24.75" customHeight="1">
      <c r="A94" s="67" t="s">
        <v>247</v>
      </c>
      <c r="B94" s="51">
        <v>3486896785</v>
      </c>
      <c r="C94" s="51">
        <v>2715507292</v>
      </c>
      <c r="D94" s="70"/>
    </row>
    <row r="95" spans="1:4" s="49" customFormat="1" ht="24.75" customHeight="1">
      <c r="A95" s="67" t="s">
        <v>248</v>
      </c>
      <c r="B95" s="51"/>
      <c r="C95" s="51"/>
      <c r="D95" s="51"/>
    </row>
    <row r="96" spans="1:3" s="49" customFormat="1" ht="24.75" customHeight="1">
      <c r="A96" s="67" t="s">
        <v>264</v>
      </c>
      <c r="B96" s="51"/>
      <c r="C96" s="51"/>
    </row>
    <row r="97" spans="1:3" s="49" customFormat="1" ht="24.75" customHeight="1">
      <c r="A97" s="67" t="s">
        <v>265</v>
      </c>
      <c r="B97" s="51"/>
      <c r="C97" s="51"/>
    </row>
    <row r="98" spans="1:3" s="49" customFormat="1" ht="30" customHeight="1">
      <c r="A98" s="68" t="s">
        <v>249</v>
      </c>
      <c r="B98" s="52">
        <f>SUM(B90:B97)</f>
        <v>28703365145</v>
      </c>
      <c r="C98" s="52">
        <f>SUM(C90:C97)</f>
        <v>28929785489</v>
      </c>
    </row>
    <row r="99" spans="1:3" s="49" customFormat="1" ht="45" customHeight="1">
      <c r="A99" s="65" t="s">
        <v>266</v>
      </c>
      <c r="B99" s="51"/>
      <c r="C99" s="51"/>
    </row>
    <row r="100" spans="1:3" s="49" customFormat="1" ht="45.75" customHeight="1">
      <c r="A100" s="65" t="s">
        <v>250</v>
      </c>
      <c r="B100" s="51"/>
      <c r="C100" s="51"/>
    </row>
    <row r="101" spans="1:3" s="49" customFormat="1" ht="42.75" customHeight="1">
      <c r="A101" s="65" t="s">
        <v>270</v>
      </c>
      <c r="B101" s="51"/>
      <c r="C101" s="51"/>
    </row>
    <row r="102" spans="1:3" s="49" customFormat="1" ht="24.75" customHeight="1">
      <c r="A102" s="49" t="s">
        <v>271</v>
      </c>
      <c r="B102" s="50" t="s">
        <v>111</v>
      </c>
      <c r="C102" s="50" t="s">
        <v>253</v>
      </c>
    </row>
    <row r="103" spans="1:3" s="49" customFormat="1" ht="19.5" customHeight="1">
      <c r="A103" s="67" t="s">
        <v>272</v>
      </c>
      <c r="B103" s="51"/>
      <c r="C103" s="51"/>
    </row>
    <row r="104" spans="1:3" s="49" customFormat="1" ht="19.5" customHeight="1">
      <c r="A104" s="67" t="s">
        <v>274</v>
      </c>
      <c r="B104" s="51"/>
      <c r="C104" s="51"/>
    </row>
    <row r="105" spans="1:3" s="49" customFormat="1" ht="19.5" customHeight="1">
      <c r="A105" s="67" t="s">
        <v>273</v>
      </c>
      <c r="B105" s="51"/>
      <c r="C105" s="51"/>
    </row>
    <row r="106" spans="1:3" s="49" customFormat="1" ht="19.5" customHeight="1">
      <c r="A106" s="68" t="s">
        <v>237</v>
      </c>
      <c r="B106" s="52">
        <v>0</v>
      </c>
      <c r="C106" s="52">
        <f>SUM(C103:C105)</f>
        <v>0</v>
      </c>
    </row>
    <row r="107" spans="1:3" s="49" customFormat="1" ht="19.5" customHeight="1">
      <c r="A107" s="49" t="s">
        <v>275</v>
      </c>
      <c r="B107" s="50" t="s">
        <v>111</v>
      </c>
      <c r="C107" s="50" t="s">
        <v>253</v>
      </c>
    </row>
    <row r="108" spans="1:3" s="49" customFormat="1" ht="19.5" customHeight="1">
      <c r="A108" s="67" t="s">
        <v>276</v>
      </c>
      <c r="B108" s="50"/>
      <c r="C108" s="50"/>
    </row>
    <row r="109" spans="1:3" s="49" customFormat="1" ht="19.5" customHeight="1">
      <c r="A109" s="67" t="s">
        <v>274</v>
      </c>
      <c r="B109" s="50"/>
      <c r="C109" s="50"/>
    </row>
    <row r="110" spans="1:3" s="49" customFormat="1" ht="19.5" customHeight="1">
      <c r="A110" s="67" t="s">
        <v>277</v>
      </c>
      <c r="B110" s="50"/>
      <c r="C110" s="50"/>
    </row>
    <row r="111" spans="1:3" s="49" customFormat="1" ht="19.5" customHeight="1">
      <c r="A111" s="49" t="s">
        <v>278</v>
      </c>
      <c r="B111" s="50" t="s">
        <v>111</v>
      </c>
      <c r="C111" s="50" t="s">
        <v>253</v>
      </c>
    </row>
    <row r="112" spans="1:3" s="48" customFormat="1" ht="19.5" customHeight="1">
      <c r="A112" s="67" t="s">
        <v>279</v>
      </c>
      <c r="B112" s="51"/>
      <c r="C112" s="51"/>
    </row>
    <row r="113" spans="1:3" s="49" customFormat="1" ht="19.5" customHeight="1">
      <c r="A113" s="67" t="s">
        <v>280</v>
      </c>
      <c r="B113" s="51"/>
      <c r="C113" s="51"/>
    </row>
    <row r="114" spans="1:3" s="49" customFormat="1" ht="19.5" customHeight="1">
      <c r="A114" s="67" t="s">
        <v>281</v>
      </c>
      <c r="B114" s="51"/>
      <c r="C114" s="51"/>
    </row>
    <row r="115" spans="1:3" s="49" customFormat="1" ht="19.5" customHeight="1">
      <c r="A115" s="67" t="s">
        <v>282</v>
      </c>
      <c r="B115" s="51"/>
      <c r="C115" s="51"/>
    </row>
    <row r="116" spans="1:3" s="49" customFormat="1" ht="19.5" customHeight="1">
      <c r="A116" s="69" t="s">
        <v>237</v>
      </c>
      <c r="B116" s="52">
        <v>0</v>
      </c>
      <c r="C116" s="52">
        <v>0</v>
      </c>
    </row>
    <row r="117" spans="1:3" s="49" customFormat="1" ht="24" customHeight="1">
      <c r="A117" s="56"/>
      <c r="B117" s="64"/>
      <c r="C117" s="70"/>
    </row>
    <row r="118" spans="1:3" s="48" customFormat="1" ht="24" customHeight="1">
      <c r="A118" s="55" t="s">
        <v>283</v>
      </c>
      <c r="B118" s="50" t="s">
        <v>111</v>
      </c>
      <c r="C118" s="50" t="s">
        <v>253</v>
      </c>
    </row>
    <row r="119" spans="1:3" s="49" customFormat="1" ht="27.75" customHeight="1">
      <c r="A119" s="67" t="s">
        <v>284</v>
      </c>
      <c r="B119" s="51">
        <v>7414043138</v>
      </c>
      <c r="C119" s="51">
        <v>6202062325</v>
      </c>
    </row>
    <row r="120" s="49" customFormat="1" ht="24" customHeight="1">
      <c r="A120" s="55" t="s">
        <v>189</v>
      </c>
    </row>
    <row r="121" spans="1:3" s="49" customFormat="1" ht="28.5" customHeight="1">
      <c r="A121" s="67" t="s">
        <v>134</v>
      </c>
      <c r="B121" s="51">
        <f>B119-B122</f>
        <v>567674596</v>
      </c>
      <c r="C121" s="51">
        <v>567674596</v>
      </c>
    </row>
    <row r="122" spans="1:3" s="49" customFormat="1" ht="45.75" customHeight="1">
      <c r="A122" s="75" t="s">
        <v>190</v>
      </c>
      <c r="B122" s="51">
        <v>6846368542</v>
      </c>
      <c r="C122" s="51">
        <v>5634387729</v>
      </c>
    </row>
    <row r="123" spans="1:3" s="49" customFormat="1" ht="31.5" customHeight="1">
      <c r="A123" s="55" t="s">
        <v>285</v>
      </c>
      <c r="C123" s="51"/>
    </row>
    <row r="124" spans="1:3" s="49" customFormat="1" ht="36" customHeight="1">
      <c r="A124" s="49" t="s">
        <v>286</v>
      </c>
      <c r="B124" s="50" t="s">
        <v>111</v>
      </c>
      <c r="C124" s="50" t="s">
        <v>253</v>
      </c>
    </row>
    <row r="125" spans="1:3" s="49" customFormat="1" ht="26.25" customHeight="1">
      <c r="A125" s="67" t="s">
        <v>287</v>
      </c>
      <c r="B125" s="50"/>
      <c r="C125" s="50"/>
    </row>
    <row r="126" spans="1:3" s="49" customFormat="1" ht="26.25" customHeight="1">
      <c r="A126" s="67" t="s">
        <v>288</v>
      </c>
      <c r="B126" s="50"/>
      <c r="C126" s="50"/>
    </row>
    <row r="127" spans="1:3" s="49" customFormat="1" ht="26.25" customHeight="1">
      <c r="A127" s="67" t="s">
        <v>289</v>
      </c>
      <c r="B127" s="50"/>
      <c r="C127" s="50"/>
    </row>
    <row r="128" spans="1:3" s="49" customFormat="1" ht="26.25" customHeight="1">
      <c r="A128" s="67" t="s">
        <v>290</v>
      </c>
      <c r="B128" s="50"/>
      <c r="C128" s="50"/>
    </row>
    <row r="129" spans="1:4" s="49" customFormat="1" ht="26.25" customHeight="1">
      <c r="A129" s="67" t="s">
        <v>14</v>
      </c>
      <c r="B129" s="51">
        <v>4330000000</v>
      </c>
      <c r="C129" s="51">
        <v>4130000000</v>
      </c>
      <c r="D129" s="51"/>
    </row>
    <row r="130" spans="1:3" s="49" customFormat="1" ht="26.25" customHeight="1">
      <c r="A130" s="69" t="s">
        <v>237</v>
      </c>
      <c r="B130" s="52">
        <f>B129</f>
        <v>4330000000</v>
      </c>
      <c r="C130" s="52">
        <f>C129</f>
        <v>4130000000</v>
      </c>
    </row>
    <row r="131" spans="1:3" s="49" customFormat="1" ht="35.25" customHeight="1">
      <c r="A131" s="49" t="s">
        <v>15</v>
      </c>
      <c r="B131" s="50" t="s">
        <v>111</v>
      </c>
      <c r="C131" s="50" t="s">
        <v>253</v>
      </c>
    </row>
    <row r="132" spans="1:3" s="49" customFormat="1" ht="24.75" customHeight="1">
      <c r="A132" s="67" t="s">
        <v>135</v>
      </c>
      <c r="B132" s="51">
        <v>1342416667</v>
      </c>
      <c r="C132" s="51">
        <v>1342416667</v>
      </c>
    </row>
    <row r="133" spans="1:3" s="49" customFormat="1" ht="24.75" customHeight="1">
      <c r="A133" s="67" t="s">
        <v>136</v>
      </c>
      <c r="B133" s="51">
        <v>319715417</v>
      </c>
      <c r="C133" s="51">
        <v>319715417</v>
      </c>
    </row>
    <row r="134" spans="1:3" s="64" customFormat="1" ht="24.75" customHeight="1">
      <c r="A134" s="67" t="s">
        <v>137</v>
      </c>
      <c r="B134" s="51">
        <v>67275995</v>
      </c>
      <c r="C134" s="51">
        <v>67275995</v>
      </c>
    </row>
    <row r="135" spans="1:3" s="64" customFormat="1" ht="42" customHeight="1">
      <c r="A135" s="65" t="s">
        <v>187</v>
      </c>
      <c r="B135" s="51"/>
      <c r="C135" s="51"/>
    </row>
    <row r="136" spans="1:3" s="64" customFormat="1" ht="26.25" customHeight="1">
      <c r="A136" s="67" t="s">
        <v>138</v>
      </c>
      <c r="B136" s="51">
        <f>2139732094-B132-B133-B134</f>
        <v>410324015</v>
      </c>
      <c r="C136" s="51">
        <v>717046821</v>
      </c>
    </row>
    <row r="137" spans="1:3" s="49" customFormat="1" ht="38.25" customHeight="1">
      <c r="A137" s="69" t="s">
        <v>237</v>
      </c>
      <c r="B137" s="52">
        <f>SUM(B132:B136)</f>
        <v>2139732094</v>
      </c>
      <c r="C137" s="52">
        <f>SUM(C132:C136)</f>
        <v>2446454900</v>
      </c>
    </row>
    <row r="138" spans="1:3" s="49" customFormat="1" ht="24" customHeight="1">
      <c r="A138" s="49" t="s">
        <v>331</v>
      </c>
      <c r="B138" s="50" t="s">
        <v>111</v>
      </c>
      <c r="C138" s="50" t="s">
        <v>253</v>
      </c>
    </row>
    <row r="139" spans="1:3" s="49" customFormat="1" ht="24" customHeight="1">
      <c r="A139" s="67" t="s">
        <v>192</v>
      </c>
      <c r="B139" s="51">
        <f>59061853629-B140</f>
        <v>58346383365</v>
      </c>
      <c r="C139" s="51">
        <f>48840001150-C140</f>
        <v>47465828106</v>
      </c>
    </row>
    <row r="140" spans="1:3" s="49" customFormat="1" ht="24" customHeight="1">
      <c r="A140" s="67" t="s">
        <v>332</v>
      </c>
      <c r="B140" s="51">
        <v>715470264</v>
      </c>
      <c r="C140" s="51">
        <v>1374173044</v>
      </c>
    </row>
    <row r="141" spans="1:3" s="49" customFormat="1" ht="39.75" customHeight="1">
      <c r="A141" s="69" t="s">
        <v>237</v>
      </c>
      <c r="B141" s="52">
        <f>SUM(B139:B140)</f>
        <v>59061853629</v>
      </c>
      <c r="C141" s="52">
        <f>SUM(C139:C140)</f>
        <v>48840001150</v>
      </c>
    </row>
    <row r="142" spans="1:3" s="49" customFormat="1" ht="27" customHeight="1">
      <c r="A142" s="49" t="s">
        <v>193</v>
      </c>
      <c r="B142" s="50" t="s">
        <v>111</v>
      </c>
      <c r="C142" s="50" t="s">
        <v>253</v>
      </c>
    </row>
    <row r="143" spans="1:3" s="49" customFormat="1" ht="27" customHeight="1">
      <c r="A143" s="67" t="s">
        <v>194</v>
      </c>
      <c r="B143" s="51">
        <f>14081502381-B146-B147</f>
        <v>11108550360</v>
      </c>
      <c r="C143" s="51">
        <v>10409298839</v>
      </c>
    </row>
    <row r="144" spans="1:3" s="49" customFormat="1" ht="27" customHeight="1">
      <c r="A144" s="67" t="s">
        <v>195</v>
      </c>
      <c r="B144" s="51"/>
      <c r="C144" s="51"/>
    </row>
    <row r="145" spans="1:3" s="49" customFormat="1" ht="27" customHeight="1">
      <c r="A145" s="67" t="s">
        <v>196</v>
      </c>
      <c r="B145" s="51"/>
      <c r="C145" s="51"/>
    </row>
    <row r="146" spans="1:3" s="49" customFormat="1" ht="27" customHeight="1">
      <c r="A146" s="67" t="s">
        <v>333</v>
      </c>
      <c r="B146" s="51">
        <f>C146+445411042</f>
        <v>2909786799</v>
      </c>
      <c r="C146" s="51">
        <v>2464375757</v>
      </c>
    </row>
    <row r="147" spans="1:3" s="49" customFormat="1" ht="27" customHeight="1">
      <c r="A147" s="67" t="s">
        <v>334</v>
      </c>
      <c r="B147" s="51">
        <v>63165222</v>
      </c>
      <c r="C147" s="51">
        <v>73314620</v>
      </c>
    </row>
    <row r="148" spans="1:3" s="49" customFormat="1" ht="27" customHeight="1">
      <c r="A148" s="67" t="s">
        <v>197</v>
      </c>
      <c r="B148" s="51"/>
      <c r="C148" s="51"/>
    </row>
    <row r="149" spans="1:3" s="49" customFormat="1" ht="27" customHeight="1">
      <c r="A149" s="67" t="s">
        <v>335</v>
      </c>
      <c r="B149" s="51"/>
      <c r="C149" s="51"/>
    </row>
    <row r="150" spans="1:3" s="49" customFormat="1" ht="27" customHeight="1">
      <c r="A150" s="67" t="s">
        <v>198</v>
      </c>
      <c r="B150" s="51"/>
      <c r="C150" s="51"/>
    </row>
    <row r="151" spans="1:3" s="49" customFormat="1" ht="24.75" customHeight="1">
      <c r="A151" s="67" t="s">
        <v>336</v>
      </c>
      <c r="B151" s="51"/>
      <c r="C151" s="51"/>
    </row>
    <row r="152" spans="1:3" s="49" customFormat="1" ht="40.5" customHeight="1">
      <c r="A152" s="69" t="s">
        <v>237</v>
      </c>
      <c r="B152" s="52">
        <f>SUM(B143:B150)</f>
        <v>14081502381</v>
      </c>
      <c r="C152" s="52">
        <f>SUM(C143:C151)</f>
        <v>12946989216</v>
      </c>
    </row>
    <row r="153" spans="1:3" s="49" customFormat="1" ht="45" customHeight="1">
      <c r="A153" s="49" t="s">
        <v>199</v>
      </c>
      <c r="B153" s="50" t="s">
        <v>111</v>
      </c>
      <c r="C153" s="50" t="s">
        <v>253</v>
      </c>
    </row>
    <row r="154" spans="1:3" s="49" customFormat="1" ht="29.25" customHeight="1">
      <c r="A154" s="65" t="s">
        <v>337</v>
      </c>
      <c r="B154" s="50"/>
      <c r="C154" s="50"/>
    </row>
    <row r="155" spans="1:3" s="48" customFormat="1" ht="29.25" customHeight="1">
      <c r="A155" s="67" t="s">
        <v>350</v>
      </c>
      <c r="B155" s="51"/>
      <c r="C155" s="51"/>
    </row>
    <row r="156" spans="1:3" s="49" customFormat="1" ht="33" customHeight="1">
      <c r="A156" s="67" t="s">
        <v>351</v>
      </c>
      <c r="B156" s="51"/>
      <c r="C156" s="51"/>
    </row>
    <row r="157" spans="1:3" s="54" customFormat="1" ht="41.25" customHeight="1">
      <c r="A157" s="69" t="s">
        <v>237</v>
      </c>
      <c r="B157" s="52">
        <f>SUM(B156)</f>
        <v>0</v>
      </c>
      <c r="C157" s="52">
        <f>SUM(C155:C156)</f>
        <v>0</v>
      </c>
    </row>
    <row r="158" spans="1:3" s="49" customFormat="1" ht="24.75" customHeight="1">
      <c r="A158" s="49" t="s">
        <v>352</v>
      </c>
      <c r="B158" s="50" t="s">
        <v>111</v>
      </c>
      <c r="C158" s="50" t="s">
        <v>253</v>
      </c>
    </row>
    <row r="159" spans="1:3" s="49" customFormat="1" ht="24.75" customHeight="1">
      <c r="A159" s="67" t="s">
        <v>353</v>
      </c>
      <c r="B159" s="51"/>
      <c r="C159" s="51"/>
    </row>
    <row r="160" spans="1:3" s="49" customFormat="1" ht="24.75" customHeight="1">
      <c r="A160" s="67" t="s">
        <v>202</v>
      </c>
      <c r="B160" s="51">
        <v>2391791373</v>
      </c>
      <c r="C160" s="51">
        <v>2041526265</v>
      </c>
    </row>
    <row r="161" spans="1:3" s="49" customFormat="1" ht="24.75" customHeight="1">
      <c r="A161" s="67" t="s">
        <v>201</v>
      </c>
      <c r="B161" s="51">
        <v>1587759850</v>
      </c>
      <c r="C161" s="51">
        <v>676082236</v>
      </c>
    </row>
    <row r="162" spans="1:3" s="49" customFormat="1" ht="24.75" customHeight="1">
      <c r="A162" s="67" t="s">
        <v>200</v>
      </c>
      <c r="B162" s="51">
        <v>318384376</v>
      </c>
      <c r="C162" s="51">
        <v>101412335</v>
      </c>
    </row>
    <row r="163" spans="1:3" s="49" customFormat="1" ht="24.75" customHeight="1">
      <c r="A163" s="67" t="s">
        <v>139</v>
      </c>
      <c r="B163" s="51">
        <v>191508804</v>
      </c>
      <c r="C163" s="51">
        <f>845102795-C162-C161</f>
        <v>67608224</v>
      </c>
    </row>
    <row r="164" spans="1:3" s="49" customFormat="1" ht="24.75" customHeight="1">
      <c r="A164" s="67" t="s">
        <v>354</v>
      </c>
      <c r="B164" s="51"/>
      <c r="C164" s="51"/>
    </row>
    <row r="165" spans="1:3" s="49" customFormat="1" ht="24.75" customHeight="1">
      <c r="A165" s="67" t="s">
        <v>203</v>
      </c>
      <c r="B165" s="51"/>
      <c r="C165" s="51">
        <v>4225110300</v>
      </c>
    </row>
    <row r="166" spans="1:3" s="48" customFormat="1" ht="24" customHeight="1">
      <c r="A166" s="67" t="s">
        <v>204</v>
      </c>
      <c r="B166" s="51">
        <f>9915491771-B160-B161-B162-B163</f>
        <v>5426047368</v>
      </c>
      <c r="C166" s="51">
        <v>3392381449</v>
      </c>
    </row>
    <row r="167" spans="1:3" s="54" customFormat="1" ht="40.5" customHeight="1">
      <c r="A167" s="69" t="s">
        <v>237</v>
      </c>
      <c r="B167" s="52">
        <f>SUM(B160:B166)</f>
        <v>9915491771</v>
      </c>
      <c r="C167" s="52">
        <f>SUM(C160:C166)</f>
        <v>10504120809</v>
      </c>
    </row>
    <row r="168" spans="1:3" s="49" customFormat="1" ht="24" customHeight="1">
      <c r="A168" s="49" t="s">
        <v>205</v>
      </c>
      <c r="B168" s="50" t="s">
        <v>111</v>
      </c>
      <c r="C168" s="50" t="s">
        <v>253</v>
      </c>
    </row>
    <row r="169" s="49" customFormat="1" ht="24" customHeight="1">
      <c r="A169" s="67" t="s">
        <v>206</v>
      </c>
    </row>
    <row r="170" spans="1:3" s="48" customFormat="1" ht="24" customHeight="1">
      <c r="A170" s="67" t="s">
        <v>188</v>
      </c>
      <c r="B170" s="49"/>
      <c r="C170" s="49"/>
    </row>
    <row r="171" s="49" customFormat="1" ht="34.5" customHeight="1">
      <c r="A171" s="67" t="s">
        <v>207</v>
      </c>
    </row>
    <row r="172" spans="1:3" s="49" customFormat="1" ht="33" customHeight="1">
      <c r="A172" s="69" t="s">
        <v>237</v>
      </c>
      <c r="B172" s="52">
        <v>0</v>
      </c>
      <c r="C172" s="52">
        <v>0</v>
      </c>
    </row>
    <row r="173" spans="1:3" s="49" customFormat="1" ht="24.75" customHeight="1">
      <c r="A173" s="49" t="s">
        <v>355</v>
      </c>
      <c r="B173" s="50" t="s">
        <v>111</v>
      </c>
      <c r="C173" s="50" t="s">
        <v>253</v>
      </c>
    </row>
    <row r="174" spans="1:3" s="48" customFormat="1" ht="24.75" customHeight="1">
      <c r="A174" s="54" t="s">
        <v>356</v>
      </c>
      <c r="B174" s="54"/>
      <c r="C174" s="54"/>
    </row>
    <row r="175" spans="1:3" s="49" customFormat="1" ht="25.5" customHeight="1">
      <c r="A175" s="67" t="s">
        <v>208</v>
      </c>
      <c r="B175" s="51">
        <f>15733790284-B179</f>
        <v>15097271148</v>
      </c>
      <c r="C175" s="51">
        <v>16422764981</v>
      </c>
    </row>
    <row r="176" spans="1:3" s="49" customFormat="1" ht="25.5" customHeight="1">
      <c r="A176" s="67" t="s">
        <v>209</v>
      </c>
      <c r="B176" s="51"/>
      <c r="C176" s="51"/>
    </row>
    <row r="177" spans="1:3" s="49" customFormat="1" ht="35.25" customHeight="1">
      <c r="A177" s="67" t="s">
        <v>211</v>
      </c>
      <c r="B177" s="51"/>
      <c r="C177" s="51"/>
    </row>
    <row r="178" spans="1:3" s="49" customFormat="1" ht="23.25" customHeight="1">
      <c r="A178" s="54" t="s">
        <v>357</v>
      </c>
      <c r="B178" s="61"/>
      <c r="C178" s="61"/>
    </row>
    <row r="179" spans="1:3" s="49" customFormat="1" ht="23.25" customHeight="1">
      <c r="A179" s="67" t="s">
        <v>210</v>
      </c>
      <c r="B179" s="51">
        <f>C179</f>
        <v>636519136</v>
      </c>
      <c r="C179" s="51">
        <v>636519136</v>
      </c>
    </row>
    <row r="180" spans="1:3" s="49" customFormat="1" ht="23.25" customHeight="1">
      <c r="A180" s="67" t="s">
        <v>212</v>
      </c>
      <c r="B180" s="51"/>
      <c r="C180" s="51"/>
    </row>
    <row r="181" spans="1:3" s="49" customFormat="1" ht="23.25" customHeight="1">
      <c r="A181" s="69" t="s">
        <v>237</v>
      </c>
      <c r="B181" s="52">
        <f>SUM(B175:B180)</f>
        <v>15733790284</v>
      </c>
      <c r="C181" s="52">
        <f>SUM(C175:C180)</f>
        <v>17059284117</v>
      </c>
    </row>
    <row r="182" spans="1:3" s="49" customFormat="1" ht="23.25" customHeight="1">
      <c r="A182" s="54" t="s">
        <v>389</v>
      </c>
      <c r="B182" s="51"/>
      <c r="C182" s="51"/>
    </row>
    <row r="183" spans="1:3" s="49" customFormat="1" ht="23.25" customHeight="1">
      <c r="A183" s="54" t="s">
        <v>390</v>
      </c>
      <c r="B183" s="51"/>
      <c r="C183" s="51"/>
    </row>
    <row r="184" spans="1:3" s="49" customFormat="1" ht="49.5" customHeight="1">
      <c r="A184" s="49" t="s">
        <v>358</v>
      </c>
      <c r="B184" s="61"/>
      <c r="C184" s="61"/>
    </row>
    <row r="185" spans="1:3" s="49" customFormat="1" ht="36" customHeight="1">
      <c r="A185" s="65" t="s">
        <v>359</v>
      </c>
      <c r="B185" s="50"/>
      <c r="C185" s="50"/>
    </row>
    <row r="186" spans="1:3" s="49" customFormat="1" ht="42.75" customHeight="1">
      <c r="A186" s="54" t="s">
        <v>360</v>
      </c>
      <c r="B186" s="50" t="s">
        <v>111</v>
      </c>
      <c r="C186" s="50" t="s">
        <v>253</v>
      </c>
    </row>
    <row r="187" spans="1:3" s="49" customFormat="1" ht="42.75" customHeight="1">
      <c r="A187" s="65" t="s">
        <v>361</v>
      </c>
      <c r="B187" s="61"/>
      <c r="C187" s="61"/>
    </row>
    <row r="188" spans="1:3" s="49" customFormat="1" ht="42.75" customHeight="1">
      <c r="A188" s="65" t="s">
        <v>362</v>
      </c>
      <c r="B188" s="61"/>
      <c r="C188" s="61"/>
    </row>
    <row r="189" spans="1:3" s="49" customFormat="1" ht="45" customHeight="1">
      <c r="A189" s="65" t="s">
        <v>363</v>
      </c>
      <c r="B189" s="61"/>
      <c r="C189" s="61"/>
    </row>
    <row r="190" spans="1:3" s="49" customFormat="1" ht="38.25" customHeight="1">
      <c r="A190" s="65" t="s">
        <v>364</v>
      </c>
      <c r="B190" s="61"/>
      <c r="C190" s="61"/>
    </row>
    <row r="191" spans="1:3" s="49" customFormat="1" ht="29.25" customHeight="1">
      <c r="A191" s="65" t="s">
        <v>365</v>
      </c>
      <c r="B191" s="61"/>
      <c r="C191" s="61"/>
    </row>
    <row r="192" spans="1:3" s="49" customFormat="1" ht="31.5" customHeight="1">
      <c r="A192" s="54" t="s">
        <v>366</v>
      </c>
      <c r="B192" s="61"/>
      <c r="C192" s="61"/>
    </row>
    <row r="193" spans="1:3" s="49" customFormat="1" ht="42.75" customHeight="1">
      <c r="A193" s="65" t="s">
        <v>171</v>
      </c>
      <c r="B193" s="61"/>
      <c r="C193" s="61"/>
    </row>
    <row r="194" spans="1:3" s="49" customFormat="1" ht="36.75" customHeight="1">
      <c r="A194" s="65" t="s">
        <v>172</v>
      </c>
      <c r="B194" s="61"/>
      <c r="C194" s="61"/>
    </row>
    <row r="195" spans="1:3" s="49" customFormat="1" ht="40.5" customHeight="1">
      <c r="A195" s="65" t="s">
        <v>173</v>
      </c>
      <c r="B195" s="61"/>
      <c r="C195" s="61"/>
    </row>
    <row r="196" spans="1:3" s="76" customFormat="1" ht="27.75" customHeight="1">
      <c r="A196" s="65" t="s">
        <v>174</v>
      </c>
      <c r="B196" s="61"/>
      <c r="C196" s="61"/>
    </row>
    <row r="197" spans="1:3" s="49" customFormat="1" ht="29.25" customHeight="1">
      <c r="A197" s="76"/>
      <c r="B197" s="77"/>
      <c r="C197" s="77"/>
    </row>
    <row r="198" spans="1:3" s="49" customFormat="1" ht="27" customHeight="1">
      <c r="A198" s="54" t="s">
        <v>175</v>
      </c>
      <c r="B198" s="50" t="s">
        <v>111</v>
      </c>
      <c r="C198" s="50" t="s">
        <v>253</v>
      </c>
    </row>
    <row r="199" spans="1:3" s="49" customFormat="1" ht="27" customHeight="1">
      <c r="A199" s="67" t="s">
        <v>176</v>
      </c>
      <c r="B199" s="51">
        <v>35776500000</v>
      </c>
      <c r="C199" s="51">
        <f>C202*51%</f>
        <v>35776500000</v>
      </c>
    </row>
    <row r="200" spans="1:3" s="49" customFormat="1" ht="27" customHeight="1">
      <c r="A200" s="67" t="s">
        <v>177</v>
      </c>
      <c r="B200" s="51">
        <v>34373500000</v>
      </c>
      <c r="C200" s="51">
        <f>C202-C199</f>
        <v>34373500000</v>
      </c>
    </row>
    <row r="201" spans="1:3" s="49" customFormat="1" ht="27" customHeight="1">
      <c r="A201" s="67" t="s">
        <v>188</v>
      </c>
      <c r="B201" s="51"/>
      <c r="C201" s="51"/>
    </row>
    <row r="202" spans="1:3" s="49" customFormat="1" ht="25.5" customHeight="1">
      <c r="A202" s="69" t="s">
        <v>237</v>
      </c>
      <c r="B202" s="52">
        <v>70150000000</v>
      </c>
      <c r="C202" s="52">
        <v>70150000000</v>
      </c>
    </row>
    <row r="203" spans="1:3" s="49" customFormat="1" ht="25.5" customHeight="1">
      <c r="A203" s="78" t="s">
        <v>178</v>
      </c>
      <c r="B203" s="51"/>
      <c r="C203" s="51"/>
    </row>
    <row r="204" spans="1:3" s="49" customFormat="1" ht="48.75" customHeight="1">
      <c r="A204" s="65" t="s">
        <v>179</v>
      </c>
      <c r="B204" s="51"/>
      <c r="C204" s="51"/>
    </row>
    <row r="205" spans="1:3" s="49" customFormat="1" ht="37.5" customHeight="1">
      <c r="A205" s="74" t="s">
        <v>180</v>
      </c>
      <c r="B205" s="50" t="s">
        <v>111</v>
      </c>
      <c r="C205" s="50" t="s">
        <v>253</v>
      </c>
    </row>
    <row r="206" spans="1:3" s="49" customFormat="1" ht="23.25" customHeight="1">
      <c r="A206" s="67" t="s">
        <v>392</v>
      </c>
      <c r="B206" s="51"/>
      <c r="C206" s="51"/>
    </row>
    <row r="207" spans="1:3" s="49" customFormat="1" ht="23.25" customHeight="1">
      <c r="A207" s="67" t="s">
        <v>393</v>
      </c>
      <c r="B207" s="51">
        <v>70150000000</v>
      </c>
      <c r="C207" s="51">
        <v>70150000000</v>
      </c>
    </row>
    <row r="208" spans="1:3" s="49" customFormat="1" ht="23.25" customHeight="1">
      <c r="A208" s="67" t="s">
        <v>394</v>
      </c>
      <c r="B208" s="51"/>
      <c r="C208" s="51">
        <v>0</v>
      </c>
    </row>
    <row r="209" spans="1:3" s="49" customFormat="1" ht="23.25" customHeight="1">
      <c r="A209" s="67" t="s">
        <v>395</v>
      </c>
      <c r="B209" s="51"/>
      <c r="C209" s="51">
        <v>0</v>
      </c>
    </row>
    <row r="210" spans="1:3" s="49" customFormat="1" ht="23.25" customHeight="1">
      <c r="A210" s="67" t="s">
        <v>396</v>
      </c>
      <c r="B210" s="51">
        <v>70150000000</v>
      </c>
      <c r="C210" s="51">
        <f>C207</f>
        <v>70150000000</v>
      </c>
    </row>
    <row r="211" spans="1:3" s="49" customFormat="1" ht="33" customHeight="1">
      <c r="A211" s="67" t="s">
        <v>397</v>
      </c>
      <c r="B211" s="51"/>
      <c r="C211" s="51">
        <v>4209000000</v>
      </c>
    </row>
    <row r="212" spans="1:3" s="49" customFormat="1" ht="23.25" customHeight="1">
      <c r="A212" s="74" t="s">
        <v>181</v>
      </c>
      <c r="B212" s="51"/>
      <c r="C212" s="51"/>
    </row>
    <row r="213" spans="1:3" s="49" customFormat="1" ht="23.25" customHeight="1">
      <c r="A213" s="67" t="s">
        <v>369</v>
      </c>
      <c r="B213" s="51"/>
      <c r="C213" s="51"/>
    </row>
    <row r="214" spans="1:3" s="49" customFormat="1" ht="23.25" customHeight="1">
      <c r="A214" s="67" t="s">
        <v>372</v>
      </c>
      <c r="B214" s="87"/>
      <c r="C214" s="87" t="s">
        <v>170</v>
      </c>
    </row>
    <row r="215" spans="1:3" s="49" customFormat="1" ht="23.25" customHeight="1">
      <c r="A215" s="67" t="s">
        <v>371</v>
      </c>
      <c r="B215" s="87"/>
      <c r="C215" s="87" t="s">
        <v>170</v>
      </c>
    </row>
    <row r="216" spans="1:3" s="49" customFormat="1" ht="38.25" customHeight="1">
      <c r="A216" s="67" t="s">
        <v>370</v>
      </c>
      <c r="B216" s="51"/>
      <c r="C216" s="51"/>
    </row>
    <row r="217" spans="1:3" s="49" customFormat="1" ht="26.25" customHeight="1">
      <c r="A217" s="74" t="s">
        <v>373</v>
      </c>
      <c r="B217" s="50" t="s">
        <v>111</v>
      </c>
      <c r="C217" s="50" t="s">
        <v>253</v>
      </c>
    </row>
    <row r="218" spans="1:3" s="49" customFormat="1" ht="26.25" customHeight="1">
      <c r="A218" s="67" t="s">
        <v>374</v>
      </c>
      <c r="B218" s="63">
        <v>7015000</v>
      </c>
      <c r="C218" s="63">
        <v>7015000</v>
      </c>
    </row>
    <row r="219" spans="1:3" s="54" customFormat="1" ht="26.25" customHeight="1">
      <c r="A219" s="66" t="s">
        <v>442</v>
      </c>
      <c r="B219" s="51">
        <f>B218</f>
        <v>7015000</v>
      </c>
      <c r="C219" s="51">
        <v>7015000</v>
      </c>
    </row>
    <row r="220" spans="1:3" s="56" customFormat="1" ht="26.25" customHeight="1">
      <c r="A220" s="67" t="s">
        <v>375</v>
      </c>
      <c r="B220" s="51">
        <f>B219</f>
        <v>7015000</v>
      </c>
      <c r="C220" s="51">
        <v>7015000</v>
      </c>
    </row>
    <row r="221" spans="1:3" s="54" customFormat="1" ht="26.25" customHeight="1">
      <c r="A221" s="67" t="s">
        <v>398</v>
      </c>
      <c r="B221" s="51"/>
      <c r="C221" s="51"/>
    </row>
    <row r="222" spans="1:3" s="49" customFormat="1" ht="26.25" customHeight="1">
      <c r="A222" s="67" t="s">
        <v>399</v>
      </c>
      <c r="B222" s="51"/>
      <c r="C222" s="51"/>
    </row>
    <row r="223" spans="1:3" s="49" customFormat="1" ht="26.25" customHeight="1">
      <c r="A223" s="67" t="s">
        <v>375</v>
      </c>
      <c r="B223" s="51"/>
      <c r="C223" s="51"/>
    </row>
    <row r="224" spans="1:3" s="49" customFormat="1" ht="26.25" customHeight="1">
      <c r="A224" s="67" t="s">
        <v>398</v>
      </c>
      <c r="B224" s="51"/>
      <c r="C224" s="51"/>
    </row>
    <row r="225" spans="1:3" s="49" customFormat="1" ht="26.25" customHeight="1">
      <c r="A225" s="67" t="s">
        <v>400</v>
      </c>
      <c r="B225" s="51">
        <f>B220</f>
        <v>7015000</v>
      </c>
      <c r="C225" s="51">
        <f>C219</f>
        <v>7015000</v>
      </c>
    </row>
    <row r="226" spans="1:3" s="49" customFormat="1" ht="26.25" customHeight="1">
      <c r="A226" s="67" t="s">
        <v>375</v>
      </c>
      <c r="B226" s="51">
        <f>B225</f>
        <v>7015000</v>
      </c>
      <c r="C226" s="51">
        <f>C220</f>
        <v>7015000</v>
      </c>
    </row>
    <row r="227" spans="1:3" s="49" customFormat="1" ht="38.25" customHeight="1">
      <c r="A227" s="67" t="s">
        <v>398</v>
      </c>
      <c r="B227" s="51">
        <f>B221</f>
        <v>0</v>
      </c>
      <c r="C227" s="51">
        <f>C221</f>
        <v>0</v>
      </c>
    </row>
    <row r="228" spans="1:3" s="49" customFormat="1" ht="33.75" customHeight="1">
      <c r="A228" s="54" t="s">
        <v>376</v>
      </c>
      <c r="B228" s="51"/>
      <c r="C228" s="51"/>
    </row>
    <row r="229" spans="1:3" s="49" customFormat="1" ht="30.75" customHeight="1">
      <c r="A229" s="157" t="s">
        <v>377</v>
      </c>
      <c r="B229" s="158"/>
      <c r="C229" s="158"/>
    </row>
    <row r="230" spans="1:3" s="49" customFormat="1" ht="55.5" customHeight="1">
      <c r="A230" s="160" t="s">
        <v>231</v>
      </c>
      <c r="B230" s="161"/>
      <c r="C230" s="161"/>
    </row>
    <row r="231" spans="1:3" s="49" customFormat="1" ht="45.75" customHeight="1">
      <c r="A231" s="160" t="s">
        <v>232</v>
      </c>
      <c r="B231" s="161"/>
      <c r="C231" s="161"/>
    </row>
    <row r="232" spans="1:3" s="54" customFormat="1" ht="54" customHeight="1">
      <c r="A232" s="160" t="s">
        <v>233</v>
      </c>
      <c r="B232" s="161"/>
      <c r="C232" s="161"/>
    </row>
    <row r="233" spans="1:3" s="49" customFormat="1" ht="37.5" customHeight="1">
      <c r="A233" s="157" t="s">
        <v>378</v>
      </c>
      <c r="B233" s="161"/>
      <c r="C233" s="161"/>
    </row>
    <row r="234" spans="1:3" s="49" customFormat="1" ht="23.25" customHeight="1">
      <c r="A234" s="49" t="s">
        <v>401</v>
      </c>
      <c r="B234" s="51"/>
      <c r="C234" s="51"/>
    </row>
    <row r="235" spans="1:3" s="49" customFormat="1" ht="34.5" customHeight="1">
      <c r="A235" s="49" t="s">
        <v>401</v>
      </c>
      <c r="B235" s="51"/>
      <c r="C235" s="51"/>
    </row>
    <row r="236" spans="1:3" s="49" customFormat="1" ht="25.5" customHeight="1">
      <c r="A236" s="49" t="s">
        <v>379</v>
      </c>
      <c r="B236" s="50" t="s">
        <v>111</v>
      </c>
      <c r="C236" s="50" t="s">
        <v>340</v>
      </c>
    </row>
    <row r="237" spans="1:3" s="49" customFormat="1" ht="25.5" customHeight="1">
      <c r="A237" s="67" t="s">
        <v>402</v>
      </c>
      <c r="B237" s="51"/>
      <c r="C237" s="51"/>
    </row>
    <row r="238" spans="1:3" s="49" customFormat="1" ht="25.5" customHeight="1">
      <c r="A238" s="67" t="s">
        <v>218</v>
      </c>
      <c r="B238" s="51"/>
      <c r="C238" s="51"/>
    </row>
    <row r="239" spans="1:3" s="49" customFormat="1" ht="38.25" customHeight="1">
      <c r="A239" s="67" t="s">
        <v>380</v>
      </c>
      <c r="B239" s="51"/>
      <c r="C239" s="51"/>
    </row>
    <row r="240" spans="1:3" s="49" customFormat="1" ht="27.75" customHeight="1">
      <c r="A240" s="49" t="s">
        <v>381</v>
      </c>
      <c r="B240" s="50" t="s">
        <v>111</v>
      </c>
      <c r="C240" s="50" t="s">
        <v>253</v>
      </c>
    </row>
    <row r="241" spans="1:3" s="49" customFormat="1" ht="27.75" customHeight="1">
      <c r="A241" s="49" t="s">
        <v>382</v>
      </c>
      <c r="B241" s="50"/>
      <c r="C241" s="50"/>
    </row>
    <row r="242" spans="1:3" s="49" customFormat="1" ht="27.75" customHeight="1">
      <c r="A242" s="49" t="s">
        <v>383</v>
      </c>
      <c r="B242" s="50"/>
      <c r="C242" s="50"/>
    </row>
    <row r="243" spans="1:3" s="49" customFormat="1" ht="57.75" customHeight="1">
      <c r="A243" s="49" t="s">
        <v>384</v>
      </c>
      <c r="B243" s="50"/>
      <c r="C243" s="50"/>
    </row>
    <row r="244" spans="1:3" s="49" customFormat="1" ht="54.75" customHeight="1">
      <c r="A244" s="65" t="s">
        <v>388</v>
      </c>
      <c r="B244" s="50"/>
      <c r="C244" s="50"/>
    </row>
    <row r="245" spans="1:3" s="49" customFormat="1" ht="26.25" customHeight="1">
      <c r="A245" s="49" t="s">
        <v>385</v>
      </c>
      <c r="B245" s="50"/>
      <c r="C245" s="50"/>
    </row>
    <row r="246" spans="1:3" s="49" customFormat="1" ht="26.25" customHeight="1">
      <c r="A246" s="49" t="s">
        <v>386</v>
      </c>
      <c r="B246" s="50"/>
      <c r="C246" s="50"/>
    </row>
    <row r="247" spans="1:3" s="49" customFormat="1" ht="41.25" customHeight="1">
      <c r="A247" s="49" t="s">
        <v>387</v>
      </c>
      <c r="B247" s="50"/>
      <c r="C247" s="50"/>
    </row>
    <row r="248" spans="1:3" s="49" customFormat="1" ht="39" customHeight="1">
      <c r="A248" s="156" t="s">
        <v>182</v>
      </c>
      <c r="B248" s="155"/>
      <c r="C248" s="155"/>
    </row>
    <row r="249" spans="1:3" s="49" customFormat="1" ht="28.5" customHeight="1">
      <c r="A249" s="49" t="s">
        <v>118</v>
      </c>
      <c r="B249" s="50" t="s">
        <v>111</v>
      </c>
      <c r="C249" s="50" t="s">
        <v>340</v>
      </c>
    </row>
    <row r="250" spans="1:3" s="49" customFormat="1" ht="28.5" customHeight="1">
      <c r="A250" s="67" t="s">
        <v>219</v>
      </c>
      <c r="B250" s="51">
        <v>66290489096</v>
      </c>
      <c r="C250" s="51">
        <v>295168793821</v>
      </c>
    </row>
    <row r="251" spans="1:3" s="49" customFormat="1" ht="42.75" customHeight="1">
      <c r="A251" s="65" t="s">
        <v>119</v>
      </c>
      <c r="B251" s="51"/>
      <c r="C251" s="51"/>
    </row>
    <row r="252" spans="1:3" s="49" customFormat="1" ht="35.25" customHeight="1">
      <c r="A252" s="65" t="s">
        <v>120</v>
      </c>
      <c r="B252" s="57"/>
      <c r="C252" s="57"/>
    </row>
    <row r="253" spans="1:3" s="54" customFormat="1" ht="24" customHeight="1">
      <c r="A253" s="49" t="s">
        <v>121</v>
      </c>
      <c r="B253" s="57"/>
      <c r="C253" s="57"/>
    </row>
    <row r="254" spans="1:3" s="54" customFormat="1" ht="26.25" customHeight="1">
      <c r="A254" s="49" t="s">
        <v>169</v>
      </c>
      <c r="B254" s="57"/>
      <c r="C254" s="57"/>
    </row>
    <row r="255" spans="1:3" s="54" customFormat="1" ht="26.25" customHeight="1">
      <c r="A255" s="67" t="s">
        <v>162</v>
      </c>
      <c r="B255" s="57"/>
      <c r="C255" s="57"/>
    </row>
    <row r="256" spans="1:3" s="54" customFormat="1" ht="26.25" customHeight="1">
      <c r="A256" s="67" t="s">
        <v>163</v>
      </c>
      <c r="B256" s="57"/>
      <c r="C256" s="57"/>
    </row>
    <row r="257" spans="1:3" s="54" customFormat="1" ht="26.25" customHeight="1">
      <c r="A257" s="67" t="s">
        <v>164</v>
      </c>
      <c r="B257" s="57"/>
      <c r="C257" s="57"/>
    </row>
    <row r="258" spans="1:3" s="54" customFormat="1" ht="26.25" customHeight="1">
      <c r="A258" s="67" t="s">
        <v>122</v>
      </c>
      <c r="B258" s="57"/>
      <c r="C258" s="57"/>
    </row>
    <row r="259" spans="1:3" s="54" customFormat="1" ht="26.25" customHeight="1">
      <c r="A259" s="67" t="s">
        <v>165</v>
      </c>
      <c r="B259" s="57"/>
      <c r="C259" s="57"/>
    </row>
    <row r="260" spans="1:3" s="49" customFormat="1" ht="39" customHeight="1">
      <c r="A260" s="67" t="s">
        <v>123</v>
      </c>
      <c r="B260" s="57"/>
      <c r="C260" s="57"/>
    </row>
    <row r="261" spans="1:3" s="49" customFormat="1" ht="20.25" customHeight="1">
      <c r="A261" s="49" t="s">
        <v>124</v>
      </c>
      <c r="B261" s="51">
        <f>B250</f>
        <v>66290489096</v>
      </c>
      <c r="C261" s="51">
        <f>C250</f>
        <v>295168793821</v>
      </c>
    </row>
    <row r="262" spans="1:3" s="49" customFormat="1" ht="27.75" customHeight="1">
      <c r="A262" s="49" t="s">
        <v>125</v>
      </c>
      <c r="B262" s="51"/>
      <c r="C262" s="51"/>
    </row>
    <row r="263" spans="1:3" s="49" customFormat="1" ht="27.75" customHeight="1">
      <c r="A263" s="49" t="s">
        <v>23</v>
      </c>
      <c r="B263" s="51">
        <f>B261</f>
        <v>66290489096</v>
      </c>
      <c r="C263" s="51">
        <f>C261</f>
        <v>295168793821</v>
      </c>
    </row>
    <row r="264" spans="1:3" s="49" customFormat="1" ht="37.5" customHeight="1">
      <c r="A264" s="49" t="s">
        <v>126</v>
      </c>
      <c r="B264" s="57"/>
      <c r="C264" s="57"/>
    </row>
    <row r="265" spans="1:3" s="49" customFormat="1" ht="27" customHeight="1">
      <c r="A265" s="49" t="s">
        <v>127</v>
      </c>
      <c r="B265" s="50" t="s">
        <v>111</v>
      </c>
      <c r="C265" s="50" t="s">
        <v>340</v>
      </c>
    </row>
    <row r="266" spans="1:3" s="49" customFormat="1" ht="27" customHeight="1">
      <c r="A266" s="67" t="s">
        <v>141</v>
      </c>
      <c r="B266" s="51">
        <v>56822852301</v>
      </c>
      <c r="C266" s="51">
        <v>257155575152</v>
      </c>
    </row>
    <row r="267" spans="1:3" s="49" customFormat="1" ht="43.5" customHeight="1">
      <c r="A267" s="67" t="s">
        <v>140</v>
      </c>
      <c r="B267" s="51"/>
      <c r="C267" s="51"/>
    </row>
    <row r="268" spans="1:3" s="49" customFormat="1" ht="35.25" customHeight="1">
      <c r="A268" s="65" t="s">
        <v>142</v>
      </c>
      <c r="B268" s="51"/>
      <c r="C268" s="51"/>
    </row>
    <row r="269" spans="1:3" s="49" customFormat="1" ht="27" customHeight="1">
      <c r="A269" s="67" t="s">
        <v>143</v>
      </c>
      <c r="B269" s="51"/>
      <c r="C269" s="51"/>
    </row>
    <row r="270" spans="1:3" s="49" customFormat="1" ht="27" customHeight="1">
      <c r="A270" s="67" t="s">
        <v>144</v>
      </c>
      <c r="B270" s="51"/>
      <c r="C270" s="51"/>
    </row>
    <row r="271" spans="1:3" s="49" customFormat="1" ht="27" customHeight="1">
      <c r="A271" s="67" t="s">
        <v>145</v>
      </c>
      <c r="B271" s="51"/>
      <c r="C271" s="51"/>
    </row>
    <row r="272" spans="1:3" s="49" customFormat="1" ht="26.25" customHeight="1">
      <c r="A272" s="67" t="s">
        <v>146</v>
      </c>
      <c r="B272" s="51"/>
      <c r="C272" s="51"/>
    </row>
    <row r="273" spans="1:3" s="49" customFormat="1" ht="39" customHeight="1">
      <c r="A273" s="69" t="s">
        <v>237</v>
      </c>
      <c r="B273" s="52">
        <f>SUM(B266:B272)</f>
        <v>56822852301</v>
      </c>
      <c r="C273" s="52">
        <f>SUM(C265:C268)</f>
        <v>257155575152</v>
      </c>
    </row>
    <row r="274" spans="1:3" s="49" customFormat="1" ht="24.75" customHeight="1">
      <c r="A274" s="49" t="s">
        <v>147</v>
      </c>
      <c r="B274" s="50" t="s">
        <v>111</v>
      </c>
      <c r="C274" s="50" t="s">
        <v>340</v>
      </c>
    </row>
    <row r="275" spans="1:3" s="49" customFormat="1" ht="24.75" customHeight="1">
      <c r="A275" s="67" t="s">
        <v>166</v>
      </c>
      <c r="B275" s="51">
        <v>22321906</v>
      </c>
      <c r="C275" s="51">
        <v>83636773</v>
      </c>
    </row>
    <row r="276" spans="1:3" s="49" customFormat="1" ht="24.75" customHeight="1">
      <c r="A276" s="67" t="s">
        <v>37</v>
      </c>
      <c r="B276" s="51"/>
      <c r="C276" s="51"/>
    </row>
    <row r="277" spans="1:3" s="54" customFormat="1" ht="24.75" customHeight="1">
      <c r="A277" s="67" t="s">
        <v>38</v>
      </c>
      <c r="B277" s="51"/>
      <c r="C277" s="51">
        <v>300000000</v>
      </c>
    </row>
    <row r="278" spans="1:3" s="49" customFormat="1" ht="24.75" customHeight="1">
      <c r="A278" s="67" t="s">
        <v>39</v>
      </c>
      <c r="B278" s="51"/>
      <c r="C278" s="51"/>
    </row>
    <row r="279" spans="1:3" s="49" customFormat="1" ht="24.75" customHeight="1">
      <c r="A279" s="67" t="s">
        <v>148</v>
      </c>
      <c r="B279" s="51"/>
      <c r="C279" s="51"/>
    </row>
    <row r="280" spans="1:3" s="49" customFormat="1" ht="24.75" customHeight="1">
      <c r="A280" s="67" t="s">
        <v>149</v>
      </c>
      <c r="B280" s="51"/>
      <c r="C280" s="51"/>
    </row>
    <row r="281" spans="1:3" s="49" customFormat="1" ht="24.75" customHeight="1">
      <c r="A281" s="67" t="s">
        <v>329</v>
      </c>
      <c r="B281" s="51"/>
      <c r="C281" s="51"/>
    </row>
    <row r="282" spans="1:3" s="49" customFormat="1" ht="24.75" customHeight="1">
      <c r="A282" s="67" t="s">
        <v>330</v>
      </c>
      <c r="B282" s="51"/>
      <c r="C282" s="51"/>
    </row>
    <row r="283" spans="1:3" s="54" customFormat="1" ht="39" customHeight="1">
      <c r="A283" s="69" t="s">
        <v>237</v>
      </c>
      <c r="B283" s="52">
        <f>SUM(B275:B282)</f>
        <v>22321906</v>
      </c>
      <c r="C283" s="52">
        <f>SUM(C275:C282)</f>
        <v>383636773</v>
      </c>
    </row>
    <row r="284" spans="1:3" s="49" customFormat="1" ht="24.75" customHeight="1">
      <c r="A284" s="49" t="s">
        <v>150</v>
      </c>
      <c r="B284" s="50" t="s">
        <v>111</v>
      </c>
      <c r="C284" s="50" t="s">
        <v>340</v>
      </c>
    </row>
    <row r="285" spans="1:3" s="49" customFormat="1" ht="24.75" customHeight="1">
      <c r="A285" s="67" t="s">
        <v>151</v>
      </c>
      <c r="B285" s="51">
        <v>2072956809</v>
      </c>
      <c r="C285" s="51">
        <v>3480877303</v>
      </c>
    </row>
    <row r="286" spans="1:3" s="49" customFormat="1" ht="24.75" customHeight="1">
      <c r="A286" s="67" t="s">
        <v>152</v>
      </c>
      <c r="B286" s="51"/>
      <c r="C286" s="51"/>
    </row>
    <row r="287" spans="1:3" s="49" customFormat="1" ht="24.75" customHeight="1">
      <c r="A287" s="67" t="s">
        <v>153</v>
      </c>
      <c r="B287" s="51"/>
      <c r="C287" s="51"/>
    </row>
    <row r="288" spans="1:3" s="49" customFormat="1" ht="24.75" customHeight="1">
      <c r="A288" s="67" t="s">
        <v>154</v>
      </c>
      <c r="B288" s="51"/>
      <c r="C288" s="51"/>
    </row>
    <row r="289" spans="1:3" s="49" customFormat="1" ht="24.75" customHeight="1">
      <c r="A289" s="67" t="s">
        <v>155</v>
      </c>
      <c r="B289" s="51"/>
      <c r="C289" s="51">
        <v>1041176710</v>
      </c>
    </row>
    <row r="290" spans="1:3" s="49" customFormat="1" ht="33" customHeight="1">
      <c r="A290" s="67" t="s">
        <v>156</v>
      </c>
      <c r="B290" s="51"/>
      <c r="C290" s="51"/>
    </row>
    <row r="291" spans="1:3" s="49" customFormat="1" ht="34.5" customHeight="1">
      <c r="A291" s="65" t="s">
        <v>157</v>
      </c>
      <c r="B291" s="51"/>
      <c r="C291" s="51"/>
    </row>
    <row r="292" spans="1:3" s="49" customFormat="1" ht="24.75" customHeight="1">
      <c r="A292" s="67" t="s">
        <v>158</v>
      </c>
      <c r="B292" s="51"/>
      <c r="C292" s="51"/>
    </row>
    <row r="293" spans="1:3" s="49" customFormat="1" ht="38.25" customHeight="1">
      <c r="A293" s="69" t="s">
        <v>237</v>
      </c>
      <c r="B293" s="52">
        <f>SUM(B285:B292)</f>
        <v>2072956809</v>
      </c>
      <c r="C293" s="52">
        <f>SUM(C285:C292)</f>
        <v>4522054013</v>
      </c>
    </row>
    <row r="294" spans="1:3" s="49" customFormat="1" ht="40.5" customHeight="1">
      <c r="A294" s="49" t="s">
        <v>298</v>
      </c>
      <c r="B294" s="50" t="s">
        <v>111</v>
      </c>
      <c r="C294" s="50" t="s">
        <v>340</v>
      </c>
    </row>
    <row r="295" spans="1:3" s="49" customFormat="1" ht="42" customHeight="1">
      <c r="A295" s="65" t="s">
        <v>295</v>
      </c>
      <c r="B295" s="51">
        <v>445411042</v>
      </c>
      <c r="C295" s="51">
        <v>2464375757</v>
      </c>
    </row>
    <row r="296" spans="1:3" s="49" customFormat="1" ht="40.5" customHeight="1">
      <c r="A296" s="65" t="s">
        <v>296</v>
      </c>
      <c r="B296" s="50"/>
      <c r="C296" s="50"/>
    </row>
    <row r="297" spans="1:3" s="49" customFormat="1" ht="22.5" customHeight="1">
      <c r="A297" s="65" t="s">
        <v>297</v>
      </c>
      <c r="B297" s="50"/>
      <c r="C297" s="50"/>
    </row>
    <row r="298" spans="1:3" s="49" customFormat="1" ht="40.5" customHeight="1">
      <c r="A298" s="49" t="s">
        <v>299</v>
      </c>
      <c r="B298" s="50" t="s">
        <v>111</v>
      </c>
      <c r="C298" s="50" t="s">
        <v>340</v>
      </c>
    </row>
    <row r="299" spans="1:3" s="49" customFormat="1" ht="40.5" customHeight="1">
      <c r="A299" s="65" t="s">
        <v>300</v>
      </c>
      <c r="B299" s="50"/>
      <c r="C299" s="50"/>
    </row>
    <row r="300" spans="1:3" s="49" customFormat="1" ht="40.5" customHeight="1">
      <c r="A300" s="65" t="s">
        <v>301</v>
      </c>
      <c r="B300" s="50"/>
      <c r="C300" s="50"/>
    </row>
    <row r="301" spans="1:3" s="49" customFormat="1" ht="42" customHeight="1">
      <c r="A301" s="65" t="s">
        <v>302</v>
      </c>
      <c r="B301" s="50"/>
      <c r="C301" s="50"/>
    </row>
    <row r="302" spans="1:3" s="49" customFormat="1" ht="39" customHeight="1">
      <c r="A302" s="65" t="s">
        <v>303</v>
      </c>
      <c r="B302" s="50"/>
      <c r="C302" s="50"/>
    </row>
    <row r="303" spans="1:3" s="49" customFormat="1" ht="37.5" customHeight="1">
      <c r="A303" s="65" t="s">
        <v>304</v>
      </c>
      <c r="B303" s="50"/>
      <c r="C303" s="50"/>
    </row>
    <row r="304" spans="1:4" s="49" customFormat="1" ht="40.5" customHeight="1">
      <c r="A304" s="65" t="s">
        <v>305</v>
      </c>
      <c r="B304" s="50"/>
      <c r="C304" s="50"/>
      <c r="D304" s="90"/>
    </row>
    <row r="305" spans="1:3" s="49" customFormat="1" ht="30.75" customHeight="1">
      <c r="A305" s="156" t="s">
        <v>318</v>
      </c>
      <c r="B305" s="155"/>
      <c r="C305" s="155"/>
    </row>
    <row r="306" spans="1:3" s="49" customFormat="1" ht="58.5" customHeight="1">
      <c r="A306" s="65" t="s">
        <v>309</v>
      </c>
      <c r="B306" s="50" t="s">
        <v>111</v>
      </c>
      <c r="C306" s="50" t="s">
        <v>340</v>
      </c>
    </row>
    <row r="307" s="49" customFormat="1" ht="42" customHeight="1">
      <c r="A307" s="65" t="s">
        <v>310</v>
      </c>
    </row>
    <row r="308" s="49" customFormat="1" ht="25.5" customHeight="1">
      <c r="A308" s="49" t="s">
        <v>311</v>
      </c>
    </row>
    <row r="309" s="49" customFormat="1" ht="27" customHeight="1">
      <c r="A309" s="49" t="s">
        <v>312</v>
      </c>
    </row>
    <row r="310" s="49" customFormat="1" ht="39.75" customHeight="1">
      <c r="A310" s="65" t="s">
        <v>315</v>
      </c>
    </row>
    <row r="311" s="49" customFormat="1" ht="40.5" customHeight="1">
      <c r="A311" s="49" t="s">
        <v>313</v>
      </c>
    </row>
    <row r="312" s="49" customFormat="1" ht="43.5" customHeight="1">
      <c r="A312" s="65" t="s">
        <v>314</v>
      </c>
    </row>
    <row r="313" s="49" customFormat="1" ht="58.5" customHeight="1">
      <c r="A313" s="65" t="s">
        <v>316</v>
      </c>
    </row>
    <row r="314" s="49" customFormat="1" ht="76.5" customHeight="1">
      <c r="A314" s="65" t="s">
        <v>167</v>
      </c>
    </row>
    <row r="315" s="49" customFormat="1" ht="92.25" customHeight="1">
      <c r="A315" s="65" t="s">
        <v>317</v>
      </c>
    </row>
    <row r="316" spans="1:3" s="49" customFormat="1" ht="29.25" customHeight="1">
      <c r="A316" s="156" t="s">
        <v>319</v>
      </c>
      <c r="B316" s="155"/>
      <c r="C316" s="155"/>
    </row>
    <row r="317" spans="1:3" s="49" customFormat="1" ht="29.25" customHeight="1">
      <c r="A317" s="153" t="s">
        <v>320</v>
      </c>
      <c r="B317" s="155"/>
      <c r="C317" s="155"/>
    </row>
    <row r="318" spans="1:3" s="49" customFormat="1" ht="29.25" customHeight="1">
      <c r="A318" s="153" t="s">
        <v>321</v>
      </c>
      <c r="B318" s="155"/>
      <c r="C318" s="155"/>
    </row>
    <row r="319" spans="1:3" s="49" customFormat="1" ht="43.5" customHeight="1">
      <c r="A319" s="153" t="s">
        <v>322</v>
      </c>
      <c r="B319" s="155"/>
      <c r="C319" s="155"/>
    </row>
    <row r="320" spans="1:3" s="49" customFormat="1" ht="50.25" customHeight="1">
      <c r="A320" s="153" t="s">
        <v>323</v>
      </c>
      <c r="B320" s="155"/>
      <c r="C320" s="155"/>
    </row>
    <row r="321" spans="1:3" s="49" customFormat="1" ht="43.5" customHeight="1">
      <c r="A321" s="153" t="s">
        <v>324</v>
      </c>
      <c r="B321" s="155"/>
      <c r="C321" s="155"/>
    </row>
    <row r="322" spans="1:3" s="54" customFormat="1" ht="29.25" customHeight="1">
      <c r="A322" s="153" t="s">
        <v>325</v>
      </c>
      <c r="B322" s="155"/>
      <c r="C322" s="155"/>
    </row>
    <row r="323" s="49" customFormat="1" ht="33" customHeight="1">
      <c r="A323" s="49" t="s">
        <v>326</v>
      </c>
    </row>
    <row r="324" s="49" customFormat="1" ht="27.75" customHeight="1">
      <c r="B324" s="54" t="s">
        <v>130</v>
      </c>
    </row>
    <row r="325" spans="1:2" s="49" customFormat="1" ht="24" customHeight="1">
      <c r="A325" s="60" t="s">
        <v>183</v>
      </c>
      <c r="B325" s="60" t="s">
        <v>234</v>
      </c>
    </row>
    <row r="326" s="49" customFormat="1" ht="14.25" customHeight="1"/>
    <row r="327" s="49" customFormat="1" ht="24" customHeight="1"/>
    <row r="328" s="49" customFormat="1" ht="24" customHeight="1"/>
    <row r="329" spans="1:2" s="49" customFormat="1" ht="20.25" customHeight="1">
      <c r="A329" s="49" t="s">
        <v>184</v>
      </c>
      <c r="B329" s="164" t="s">
        <v>346</v>
      </c>
    </row>
    <row r="330" s="49" customFormat="1" ht="20.25" customHeight="1"/>
    <row r="331" s="49" customFormat="1" ht="20.25" customHeight="1"/>
    <row r="332" s="49" customFormat="1" ht="20.25" customHeight="1"/>
    <row r="333" s="47" customFormat="1" ht="20.25" customHeight="1"/>
    <row r="334" s="47" customFormat="1" ht="20.25" customHeight="1"/>
    <row r="335" s="47" customFormat="1" ht="20.25" customHeight="1"/>
    <row r="336" s="47" customFormat="1" ht="20.25" customHeight="1"/>
    <row r="337" s="47" customFormat="1" ht="20.25" customHeight="1"/>
    <row r="338" s="47" customFormat="1" ht="20.25" customHeight="1"/>
    <row r="339" s="47" customFormat="1" ht="20.25" customHeight="1"/>
    <row r="340" s="47" customFormat="1" ht="20.25" customHeight="1"/>
    <row r="341" s="47" customFormat="1" ht="20.25" customHeight="1"/>
    <row r="342" s="47" customFormat="1" ht="20.25" customHeight="1"/>
    <row r="343" s="47" customFormat="1" ht="20.25" customHeight="1"/>
    <row r="344" s="47" customFormat="1" ht="20.25" customHeight="1"/>
    <row r="345" s="47" customFormat="1" ht="20.25" customHeight="1"/>
    <row r="346" s="47" customFormat="1" ht="20.25" customHeight="1"/>
    <row r="347" s="47" customFormat="1" ht="20.25" customHeight="1"/>
    <row r="348" s="47" customFormat="1" ht="20.25" customHeight="1"/>
    <row r="349" s="47" customFormat="1" ht="20.25" customHeight="1"/>
    <row r="350" s="47" customFormat="1" ht="20.25" customHeight="1"/>
    <row r="351" s="47" customFormat="1" ht="20.25" customHeight="1"/>
    <row r="352" s="47" customFormat="1" ht="20.25" customHeight="1"/>
    <row r="353" s="47" customFormat="1" ht="20.25" customHeight="1"/>
    <row r="354" s="47" customFormat="1" ht="20.25" customHeight="1"/>
    <row r="355" s="47" customFormat="1" ht="20.25" customHeight="1"/>
    <row r="356" s="47" customFormat="1" ht="20.25" customHeight="1"/>
    <row r="357" s="47" customFormat="1" ht="20.25" customHeight="1"/>
    <row r="358" s="47" customFormat="1" ht="20.25" customHeight="1"/>
    <row r="359" s="47" customFormat="1" ht="20.25" customHeight="1"/>
    <row r="360" s="47" customFormat="1" ht="20.25" customHeight="1"/>
    <row r="361" s="47" customFormat="1" ht="20.25" customHeight="1"/>
    <row r="362" s="47" customFormat="1" ht="20.25" customHeight="1"/>
    <row r="363" s="47" customFormat="1" ht="20.25" customHeight="1"/>
    <row r="364" s="47" customFormat="1" ht="20.25" customHeight="1"/>
    <row r="365" s="47" customFormat="1" ht="20.25" customHeight="1"/>
    <row r="366" s="47" customFormat="1" ht="20.25" customHeight="1"/>
    <row r="367" s="47" customFormat="1" ht="20.25" customHeight="1"/>
    <row r="368" s="47" customFormat="1" ht="20.25" customHeight="1"/>
    <row r="369" s="47" customFormat="1" ht="20.25" customHeight="1"/>
    <row r="370" s="47" customFormat="1" ht="20.25" customHeight="1"/>
    <row r="371" s="47" customFormat="1" ht="20.25" customHeight="1"/>
    <row r="372" s="47" customFormat="1" ht="20.25" customHeight="1"/>
    <row r="373" s="47" customFormat="1" ht="20.25" customHeight="1"/>
    <row r="374" s="47" customFormat="1" ht="20.25" customHeight="1"/>
    <row r="375" s="47" customFormat="1" ht="20.25" customHeight="1"/>
    <row r="376" s="47" customFormat="1" ht="20.25" customHeight="1"/>
    <row r="377" s="47" customFormat="1" ht="20.25" customHeight="1"/>
    <row r="378" s="47" customFormat="1" ht="20.25" customHeight="1"/>
    <row r="379" s="47" customFormat="1" ht="20.25" customHeight="1"/>
    <row r="380" s="47" customFormat="1" ht="20.25" customHeight="1"/>
    <row r="381" s="47" customFormat="1" ht="20.25" customHeight="1"/>
    <row r="382" s="47" customFormat="1" ht="20.25" customHeight="1"/>
    <row r="383" s="47" customFormat="1" ht="20.25" customHeight="1"/>
    <row r="384" s="47" customFormat="1" ht="20.25" customHeight="1"/>
    <row r="385" s="47" customFormat="1" ht="20.25" customHeight="1"/>
    <row r="386" s="47" customFormat="1" ht="20.25" customHeight="1"/>
    <row r="387" s="47" customFormat="1" ht="20.25" customHeight="1"/>
    <row r="388" s="47" customFormat="1" ht="20.25" customHeight="1"/>
    <row r="389" s="47" customFormat="1" ht="20.25" customHeight="1"/>
    <row r="390" s="47" customFormat="1" ht="20.25" customHeight="1"/>
    <row r="391" s="47" customFormat="1" ht="20.25" customHeight="1"/>
    <row r="392" s="47" customFormat="1" ht="20.25" customHeight="1"/>
  </sheetData>
  <mergeCells count="57">
    <mergeCell ref="A233:C233"/>
    <mergeCell ref="A248:C248"/>
    <mergeCell ref="A305:C305"/>
    <mergeCell ref="A322:C322"/>
    <mergeCell ref="A321:C321"/>
    <mergeCell ref="A316:C316"/>
    <mergeCell ref="A317:C317"/>
    <mergeCell ref="A318:C318"/>
    <mergeCell ref="A319:C319"/>
    <mergeCell ref="A320:C320"/>
    <mergeCell ref="A232:C232"/>
    <mergeCell ref="A230:C230"/>
    <mergeCell ref="A231:C231"/>
    <mergeCell ref="A60:C60"/>
    <mergeCell ref="A61:C61"/>
    <mergeCell ref="A63:C63"/>
    <mergeCell ref="A64:C64"/>
    <mergeCell ref="A65:C65"/>
    <mergeCell ref="A66:C66"/>
    <mergeCell ref="A67:C67"/>
    <mergeCell ref="A22:C22"/>
    <mergeCell ref="A24:C24"/>
    <mergeCell ref="A25:C25"/>
    <mergeCell ref="A27:C27"/>
    <mergeCell ref="A4:C4"/>
    <mergeCell ref="A5:C5"/>
    <mergeCell ref="A9:C9"/>
    <mergeCell ref="A21:C21"/>
    <mergeCell ref="A10:C10"/>
    <mergeCell ref="A17:C17"/>
    <mergeCell ref="A33:C33"/>
    <mergeCell ref="A29:C29"/>
    <mergeCell ref="A30:C30"/>
    <mergeCell ref="A31:C31"/>
    <mergeCell ref="A32:C32"/>
    <mergeCell ref="A43:C43"/>
    <mergeCell ref="A44:C44"/>
    <mergeCell ref="A34:C34"/>
    <mergeCell ref="A35:C35"/>
    <mergeCell ref="A40:C40"/>
    <mergeCell ref="A41:C41"/>
    <mergeCell ref="A70:C70"/>
    <mergeCell ref="A229:C229"/>
    <mergeCell ref="A58:C58"/>
    <mergeCell ref="A48:C48"/>
    <mergeCell ref="A50:C50"/>
    <mergeCell ref="A51:C51"/>
    <mergeCell ref="A56:C56"/>
    <mergeCell ref="A62:C62"/>
    <mergeCell ref="A52:C52"/>
    <mergeCell ref="A53:C53"/>
    <mergeCell ref="A68:C68"/>
    <mergeCell ref="A69:C69"/>
    <mergeCell ref="A47:C47"/>
    <mergeCell ref="A59:C59"/>
    <mergeCell ref="A54:C54"/>
    <mergeCell ref="A55:C55"/>
  </mergeCells>
  <printOptions horizontalCentered="1"/>
  <pageMargins left="0.78" right="0.39" top="0.5" bottom="0.5" header="0.25" footer="0.2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LILAMA ECC 69-1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Quang Huy</dc:creator>
  <cp:keywords/>
  <dc:description/>
  <cp:lastModifiedBy>Computer</cp:lastModifiedBy>
  <cp:lastPrinted>2010-04-22T09:28:50Z</cp:lastPrinted>
  <dcterms:created xsi:type="dcterms:W3CDTF">2002-02-01T09:12:30Z</dcterms:created>
  <dcterms:modified xsi:type="dcterms:W3CDTF">2010-04-22T09:36:00Z</dcterms:modified>
  <cp:category/>
  <cp:version/>
  <cp:contentType/>
  <cp:contentStatus/>
</cp:coreProperties>
</file>